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20730" windowHeight="11760" activeTab="4"/>
  </bookViews>
  <sheets>
    <sheet name="Jan" sheetId="6" r:id="rId1"/>
    <sheet name="Feb" sheetId="9" r:id="rId2"/>
    <sheet name="Mar" sheetId="10" r:id="rId3"/>
    <sheet name="Apr" sheetId="11" r:id="rId4"/>
    <sheet name="May" sheetId="12" r:id="rId5"/>
    <sheet name="Jun" sheetId="13" r:id="rId6"/>
    <sheet name="Jul" sheetId="14" r:id="rId7"/>
    <sheet name="Aug" sheetId="15" r:id="rId8"/>
    <sheet name="Sep" sheetId="16" r:id="rId9"/>
    <sheet name="Oct" sheetId="17" r:id="rId10"/>
    <sheet name="Nov" sheetId="18" r:id="rId11"/>
    <sheet name="Dec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Jan!$L$2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Apr!$A$2:$K$19</definedName>
    <definedName name="_xlnm.Print_Area" localSheetId="7">Aug!$A$2:$K$19</definedName>
    <definedName name="_xlnm.Print_Area" localSheetId="11">Dec!$A$2:$K$19</definedName>
    <definedName name="_xlnm.Print_Area" localSheetId="1">Feb!$A$2:$K$19</definedName>
    <definedName name="_xlnm.Print_Area" localSheetId="0">Jan!$A$2:$K$19</definedName>
    <definedName name="_xlnm.Print_Area" localSheetId="6">Jul!$A$2:$K$19</definedName>
    <definedName name="_xlnm.Print_Area" localSheetId="5">Jun!$A$2:$K$19</definedName>
    <definedName name="_xlnm.Print_Area" localSheetId="2">Mar!$A$2:$K$19</definedName>
    <definedName name="_xlnm.Print_Area" localSheetId="4">May!$A$2:$K$19</definedName>
    <definedName name="_xlnm.Print_Area" localSheetId="10">Nov!$A$2:$K$19</definedName>
    <definedName name="_xlnm.Print_Area" localSheetId="9">Oct!$A$2:$K$19</definedName>
    <definedName name="_xlnm.Print_Area" localSheetId="8">Sep!$A$2:$K$19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6" l="1"/>
  <c r="B3" i="11"/>
  <c r="E5" i="16" l="1"/>
  <c r="B3" i="12"/>
  <c r="B5" i="6" l="1"/>
  <c r="D5" i="6"/>
  <c r="B3" i="13" l="1"/>
  <c r="B3" i="14"/>
  <c r="B3" i="15"/>
  <c r="B3" i="16"/>
  <c r="B3" i="17"/>
  <c r="B3" i="18"/>
  <c r="B3" i="19"/>
  <c r="C15" i="11"/>
  <c r="B15" i="11"/>
  <c r="H13" i="11"/>
  <c r="G13" i="11"/>
  <c r="F13" i="11"/>
  <c r="E13" i="11"/>
  <c r="D13" i="11"/>
  <c r="C13" i="11"/>
  <c r="B13" i="11"/>
  <c r="H11" i="11"/>
  <c r="G11" i="11"/>
  <c r="F11" i="11"/>
  <c r="E11" i="11"/>
  <c r="D11" i="11"/>
  <c r="C11" i="11"/>
  <c r="B11" i="11"/>
  <c r="H9" i="11"/>
  <c r="G9" i="11"/>
  <c r="F9" i="11"/>
  <c r="E9" i="11"/>
  <c r="D9" i="11"/>
  <c r="C9" i="11"/>
  <c r="B9" i="11"/>
  <c r="H7" i="11"/>
  <c r="G7" i="11"/>
  <c r="F7" i="11"/>
  <c r="E7" i="11"/>
  <c r="D7" i="11"/>
  <c r="C7" i="11"/>
  <c r="B7" i="11"/>
  <c r="H5" i="11"/>
  <c r="G5" i="11"/>
  <c r="F5" i="11"/>
  <c r="E5" i="11"/>
  <c r="D5" i="11"/>
  <c r="C5" i="11"/>
  <c r="B5" i="11"/>
  <c r="C15" i="12"/>
  <c r="B15" i="12"/>
  <c r="H13" i="12"/>
  <c r="G13" i="12"/>
  <c r="F13" i="12"/>
  <c r="E13" i="12"/>
  <c r="D13" i="12"/>
  <c r="C13" i="12"/>
  <c r="B13" i="12"/>
  <c r="H11" i="12"/>
  <c r="G11" i="12"/>
  <c r="F11" i="12"/>
  <c r="E11" i="12"/>
  <c r="D11" i="12"/>
  <c r="C11" i="12"/>
  <c r="B11" i="12"/>
  <c r="H9" i="12"/>
  <c r="G9" i="12"/>
  <c r="F9" i="12"/>
  <c r="E9" i="12"/>
  <c r="D9" i="12"/>
  <c r="C9" i="12"/>
  <c r="B9" i="12"/>
  <c r="H7" i="12"/>
  <c r="G7" i="12"/>
  <c r="F7" i="12"/>
  <c r="E7" i="12"/>
  <c r="D7" i="12"/>
  <c r="C7" i="12"/>
  <c r="B7" i="12"/>
  <c r="H5" i="12"/>
  <c r="G5" i="12"/>
  <c r="F5" i="12"/>
  <c r="E5" i="12"/>
  <c r="D5" i="12"/>
  <c r="C5" i="12"/>
  <c r="B5" i="12"/>
  <c r="C15" i="13"/>
  <c r="B15" i="13"/>
  <c r="H13" i="13"/>
  <c r="G13" i="13"/>
  <c r="F13" i="13"/>
  <c r="E13" i="13"/>
  <c r="D13" i="13"/>
  <c r="C13" i="13"/>
  <c r="B13" i="13"/>
  <c r="H11" i="13"/>
  <c r="G11" i="13"/>
  <c r="F11" i="13"/>
  <c r="E11" i="13"/>
  <c r="D11" i="13"/>
  <c r="C11" i="13"/>
  <c r="B11" i="13"/>
  <c r="H9" i="13"/>
  <c r="G9" i="13"/>
  <c r="F9" i="13"/>
  <c r="E9" i="13"/>
  <c r="D9" i="13"/>
  <c r="C9" i="13"/>
  <c r="B9" i="13"/>
  <c r="H7" i="13"/>
  <c r="G7" i="13"/>
  <c r="F7" i="13"/>
  <c r="E7" i="13"/>
  <c r="D7" i="13"/>
  <c r="C7" i="13"/>
  <c r="B7" i="13"/>
  <c r="H5" i="13"/>
  <c r="G5" i="13"/>
  <c r="F5" i="13"/>
  <c r="E5" i="13"/>
  <c r="D5" i="13"/>
  <c r="C5" i="13"/>
  <c r="B5" i="13"/>
  <c r="C15" i="14"/>
  <c r="B15" i="14"/>
  <c r="H13" i="14"/>
  <c r="G13" i="14"/>
  <c r="F13" i="14"/>
  <c r="E13" i="14"/>
  <c r="D13" i="14"/>
  <c r="C13" i="14"/>
  <c r="B13" i="14"/>
  <c r="H11" i="14"/>
  <c r="G11" i="14"/>
  <c r="F11" i="14"/>
  <c r="E11" i="14"/>
  <c r="D11" i="14"/>
  <c r="C11" i="14"/>
  <c r="B11" i="14"/>
  <c r="H9" i="14"/>
  <c r="G9" i="14"/>
  <c r="F9" i="14"/>
  <c r="E9" i="14"/>
  <c r="D9" i="14"/>
  <c r="C9" i="14"/>
  <c r="B9" i="14"/>
  <c r="H7" i="14"/>
  <c r="G7" i="14"/>
  <c r="F7" i="14"/>
  <c r="E7" i="14"/>
  <c r="D7" i="14"/>
  <c r="C7" i="14"/>
  <c r="B7" i="14"/>
  <c r="H5" i="14"/>
  <c r="G5" i="14"/>
  <c r="F5" i="14"/>
  <c r="E5" i="14"/>
  <c r="D5" i="14"/>
  <c r="C5" i="14"/>
  <c r="B5" i="14"/>
  <c r="C15" i="15"/>
  <c r="B15" i="15"/>
  <c r="H13" i="15"/>
  <c r="G13" i="15"/>
  <c r="F13" i="15"/>
  <c r="E13" i="15"/>
  <c r="D13" i="15"/>
  <c r="C13" i="15"/>
  <c r="B13" i="15"/>
  <c r="H11" i="15"/>
  <c r="G11" i="15"/>
  <c r="F11" i="15"/>
  <c r="E11" i="15"/>
  <c r="D11" i="15"/>
  <c r="C11" i="15"/>
  <c r="B11" i="15"/>
  <c r="H9" i="15"/>
  <c r="G9" i="15"/>
  <c r="F9" i="15"/>
  <c r="E9" i="15"/>
  <c r="D9" i="15"/>
  <c r="C9" i="15"/>
  <c r="B9" i="15"/>
  <c r="H7" i="15"/>
  <c r="G7" i="15"/>
  <c r="F7" i="15"/>
  <c r="E7" i="15"/>
  <c r="D7" i="15"/>
  <c r="C7" i="15"/>
  <c r="B7" i="15"/>
  <c r="H5" i="15"/>
  <c r="G5" i="15"/>
  <c r="F5" i="15"/>
  <c r="E5" i="15"/>
  <c r="D5" i="15"/>
  <c r="C5" i="15"/>
  <c r="B5" i="15"/>
  <c r="C15" i="16"/>
  <c r="B15" i="16"/>
  <c r="H13" i="16"/>
  <c r="G13" i="16"/>
  <c r="F13" i="16"/>
  <c r="E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D5" i="16"/>
  <c r="C5" i="16"/>
  <c r="B5" i="16"/>
  <c r="C15" i="17"/>
  <c r="B15" i="17"/>
  <c r="H13" i="17"/>
  <c r="G13" i="17"/>
  <c r="F13" i="17"/>
  <c r="E13" i="17"/>
  <c r="D13" i="17"/>
  <c r="C13" i="17"/>
  <c r="B13" i="17"/>
  <c r="H11" i="17"/>
  <c r="G11" i="17"/>
  <c r="F11" i="17"/>
  <c r="E11" i="17"/>
  <c r="D11" i="17"/>
  <c r="C11" i="17"/>
  <c r="B11" i="17"/>
  <c r="H9" i="17"/>
  <c r="G9" i="17"/>
  <c r="F9" i="17"/>
  <c r="E9" i="17"/>
  <c r="D9" i="17"/>
  <c r="C9" i="17"/>
  <c r="B9" i="17"/>
  <c r="H7" i="17"/>
  <c r="G7" i="17"/>
  <c r="F7" i="17"/>
  <c r="E7" i="17"/>
  <c r="D7" i="17"/>
  <c r="C7" i="17"/>
  <c r="B7" i="17"/>
  <c r="H5" i="17"/>
  <c r="G5" i="17"/>
  <c r="F5" i="17"/>
  <c r="E5" i="17"/>
  <c r="D5" i="17"/>
  <c r="C5" i="17"/>
  <c r="B5" i="17"/>
  <c r="C15" i="18"/>
  <c r="B15" i="18"/>
  <c r="H13" i="18"/>
  <c r="G13" i="18"/>
  <c r="F13" i="18"/>
  <c r="E13" i="18"/>
  <c r="D13" i="18"/>
  <c r="C13" i="18"/>
  <c r="B13" i="18"/>
  <c r="H11" i="18"/>
  <c r="G11" i="18"/>
  <c r="F11" i="18"/>
  <c r="E11" i="18"/>
  <c r="D11" i="18"/>
  <c r="C11" i="18"/>
  <c r="B11" i="18"/>
  <c r="H9" i="18"/>
  <c r="G9" i="18"/>
  <c r="F9" i="18"/>
  <c r="E9" i="18"/>
  <c r="D9" i="18"/>
  <c r="C9" i="18"/>
  <c r="B9" i="18"/>
  <c r="H7" i="18"/>
  <c r="G7" i="18"/>
  <c r="F7" i="18"/>
  <c r="E7" i="18"/>
  <c r="D7" i="18"/>
  <c r="C7" i="18"/>
  <c r="B7" i="18"/>
  <c r="H5" i="18"/>
  <c r="G5" i="18"/>
  <c r="F5" i="18"/>
  <c r="E5" i="18"/>
  <c r="D5" i="18"/>
  <c r="C5" i="18"/>
  <c r="B5" i="18"/>
  <c r="C15" i="19"/>
  <c r="B15" i="19"/>
  <c r="H13" i="19"/>
  <c r="G13" i="19"/>
  <c r="F13" i="19"/>
  <c r="E13" i="19"/>
  <c r="D13" i="19"/>
  <c r="C13" i="19"/>
  <c r="B13" i="19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C15" i="10"/>
  <c r="B15" i="10"/>
  <c r="H13" i="10"/>
  <c r="G13" i="10"/>
  <c r="F13" i="10"/>
  <c r="E13" i="10"/>
  <c r="D13" i="10"/>
  <c r="C13" i="10"/>
  <c r="B13" i="10"/>
  <c r="H11" i="10"/>
  <c r="G11" i="10"/>
  <c r="F11" i="10"/>
  <c r="E11" i="10"/>
  <c r="D11" i="10"/>
  <c r="C11" i="10"/>
  <c r="B11" i="10"/>
  <c r="H9" i="10"/>
  <c r="G9" i="10"/>
  <c r="F9" i="10"/>
  <c r="E9" i="10"/>
  <c r="D9" i="10"/>
  <c r="C9" i="10"/>
  <c r="B9" i="10"/>
  <c r="H7" i="10"/>
  <c r="G7" i="10"/>
  <c r="F7" i="10"/>
  <c r="E7" i="10"/>
  <c r="D7" i="10"/>
  <c r="C7" i="10"/>
  <c r="B7" i="10"/>
  <c r="H5" i="10"/>
  <c r="G5" i="10"/>
  <c r="F5" i="10"/>
  <c r="E5" i="10"/>
  <c r="D5" i="10"/>
  <c r="C5" i="10"/>
  <c r="B5" i="10"/>
  <c r="B3" i="10"/>
  <c r="C15" i="9"/>
  <c r="B15" i="9"/>
  <c r="H13" i="9"/>
  <c r="G13" i="9"/>
  <c r="F13" i="9"/>
  <c r="E13" i="9"/>
  <c r="D13" i="9"/>
  <c r="C13" i="9"/>
  <c r="B13" i="9"/>
  <c r="H11" i="9"/>
  <c r="G11" i="9"/>
  <c r="F11" i="9"/>
  <c r="E11" i="9"/>
  <c r="D11" i="9"/>
  <c r="C11" i="9"/>
  <c r="H9" i="9"/>
  <c r="G9" i="9"/>
  <c r="F9" i="9"/>
  <c r="E9" i="9"/>
  <c r="D9" i="9"/>
  <c r="C9" i="9"/>
  <c r="B9" i="9"/>
  <c r="H7" i="9"/>
  <c r="G7" i="9"/>
  <c r="F7" i="9"/>
  <c r="E7" i="9"/>
  <c r="D7" i="9"/>
  <c r="C7" i="9"/>
  <c r="B7" i="9"/>
  <c r="H5" i="9"/>
  <c r="G5" i="9"/>
  <c r="F5" i="9"/>
  <c r="E5" i="9"/>
  <c r="D5" i="9"/>
  <c r="C5" i="9"/>
  <c r="B5" i="9"/>
  <c r="B3" i="9"/>
  <c r="B3" i="6" l="1"/>
  <c r="C15" i="6" l="1"/>
  <c r="C5" i="6" l="1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F11" i="6"/>
  <c r="G11" i="6"/>
  <c r="H11" i="6"/>
  <c r="B13" i="6"/>
  <c r="C13" i="6"/>
  <c r="D13" i="6"/>
  <c r="E13" i="6"/>
  <c r="F13" i="6"/>
  <c r="G13" i="6"/>
  <c r="H13" i="6"/>
  <c r="B15" i="6"/>
</calcChain>
</file>

<file path=xl/sharedStrings.xml><?xml version="1.0" encoding="utf-8"?>
<sst xmlns="http://schemas.openxmlformats.org/spreadsheetml/2006/main" count="258" uniqueCount="47">
  <si>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</si>
  <si>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</si>
  <si>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</si>
  <si>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</si>
  <si>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</si>
  <si>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</si>
  <si>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</si>
  <si>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</si>
  <si>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SELECT YEAR:</t>
  </si>
  <si>
    <t>HEDA Meeting          7pm</t>
  </si>
  <si>
    <t>HEDA Meeting                 7 pm</t>
  </si>
  <si>
    <t>Independence Day! Office Closed</t>
  </si>
  <si>
    <t>Memorial Day        Office closed</t>
  </si>
  <si>
    <t>City Council Meeting   7 pm</t>
  </si>
  <si>
    <t>Primary Elections</t>
  </si>
  <si>
    <t>Harvest Festival/ 125th Anniversary</t>
  </si>
  <si>
    <t>City Clean-up Day         4-7 pm</t>
  </si>
  <si>
    <t>City Council Meeting    7 pm</t>
  </si>
  <si>
    <t>Thanksgiving Day! Office Closed</t>
  </si>
  <si>
    <t>Labor Day!               Office Closed</t>
  </si>
  <si>
    <t>Christmas Day!</t>
  </si>
  <si>
    <t>Santa Days &amp; Festival of trees to be announced!</t>
  </si>
  <si>
    <t>Holiday Expo to be announced!</t>
  </si>
  <si>
    <t>Halloween Party to be announced!</t>
  </si>
  <si>
    <t>Starz Studio Recital 2:30-4 pm</t>
  </si>
  <si>
    <t>Food Shelf Open         11-1</t>
  </si>
  <si>
    <t>Egg Hunt at City Park 10 am</t>
  </si>
  <si>
    <t>Easter</t>
  </si>
  <si>
    <t>*Food Shelf Open             11-1                              *Blizzard Hockey Lessons                                5-7 pm</t>
  </si>
  <si>
    <t>*Food Shelf Open         11-1                                 *125th Meeting               7 pm</t>
  </si>
  <si>
    <t>Open Gym               10:30-12</t>
  </si>
  <si>
    <t>*Food Shelf Open         11-1                            *Open Gym                   10-12</t>
  </si>
  <si>
    <t>Open Gym                         1-3</t>
  </si>
  <si>
    <t>New Year's Day      Office Closed</t>
  </si>
  <si>
    <t>Open Gym                      10-12</t>
  </si>
  <si>
    <t>Roller Skating          5:30-8 pm</t>
  </si>
  <si>
    <t>Annual Meeting       6:30 pm</t>
  </si>
  <si>
    <t>*Food Shelf Open         11-1                          *125th Meeting               7 pm</t>
  </si>
  <si>
    <t>* Food Shelf Open      11-1                          *125th Meeting           7pm</t>
  </si>
  <si>
    <t>* Food Shelf Open            11-1                           *Memorial Day Market   on Main Ave                        4-6 pm</t>
  </si>
  <si>
    <t>*Food Shelf Open      11-1                    *Farmer's Market         5-7 pm</t>
  </si>
  <si>
    <t>*HEDA Meeting          7pm                               *Time With Tots             6-7 pm</t>
  </si>
  <si>
    <t xml:space="preserve">Thrift Store Grand Opening! </t>
  </si>
  <si>
    <t xml:space="preserve">   *City Council Meeting 7pm                                           * Vet Clinic 5-7 pm</t>
  </si>
  <si>
    <t>Time With Tots            6-7 pm</t>
  </si>
  <si>
    <t>*City Council Meeting 7pm                             *Time With Tots          6-7 pm</t>
  </si>
  <si>
    <t>*125th Play Public Reading 10-12 at Community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</si>
</sst>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\ yyyy"/>
    <numFmt numFmtId="166" formatCode="mmmm"/>
  </numFmts>
  <fonts count="25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b/>
      <sz val="11"/>
      <color theme="8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sz val="10"/>
      <color theme="9"/>
      <name val="Cambria"/>
      <family val="2"/>
      <scheme val="minor"/>
    </font>
    <font>
      <sz val="11"/>
      <color theme="8"/>
      <name val="Cambria"/>
      <family val="1"/>
      <scheme val="minor"/>
    </font>
    <font>
      <sz val="40"/>
      <color rgb="FF002060"/>
      <name val="Cambria"/>
      <family val="2"/>
      <scheme val="minor"/>
    </font>
    <font>
      <b/>
      <sz val="9"/>
      <color rgb="FF002060"/>
      <name val="Cambria"/>
      <family val="2"/>
      <scheme val="minor"/>
    </font>
    <font>
      <sz val="11"/>
      <color rgb="FF002060"/>
      <name val="Cambria"/>
      <family val="1"/>
      <scheme val="minor"/>
    </font>
    <font>
      <sz val="10"/>
      <color rgb="FFFF0000"/>
      <name val="Cambria"/>
      <family val="1"/>
      <scheme val="minor"/>
    </font>
    <font>
      <sz val="10"/>
      <color rgb="FFFF0000"/>
      <name val="Cambria"/>
      <family val="2"/>
      <scheme val="minor"/>
    </font>
    <font>
      <sz val="10"/>
      <color rgb="FF002060"/>
      <name val="Cambria"/>
      <family val="2"/>
      <scheme val="minor"/>
    </font>
    <font>
      <sz val="10"/>
      <color rgb="FF002060"/>
      <name val="Cambria"/>
      <family val="1"/>
      <scheme val="minor"/>
    </font>
    <font>
      <b/>
      <sz val="9"/>
      <color rgb="FF002060"/>
      <name val="Cambria"/>
      <family val="1"/>
      <scheme val="minor"/>
    </font>
    <font>
      <sz val="8"/>
      <color rgb="FFFF0000"/>
      <name val="Cambria"/>
      <family val="1"/>
      <scheme val="minor"/>
    </font>
    <font>
      <sz val="11"/>
      <color rgb="FF002060"/>
      <name val="Cambria"/>
      <family val="2"/>
      <scheme val="minor"/>
    </font>
    <font>
      <b/>
      <sz val="11"/>
      <color rgb="FFFF0000"/>
      <name val="Cambr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1"/>
    <xf numFmtId="0" fontId="4" fillId="0" borderId="0" xfId="1" applyFont="1"/>
    <xf numFmtId="166" fontId="6" fillId="0" borderId="0" xfId="0" applyNumberFormat="1" applyFont="1" applyFill="1" applyBorder="1" applyAlignment="1">
      <alignment vertical="center" textRotation="90"/>
    </xf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4" borderId="10" xfId="1" applyFont="1" applyFill="1" applyBorder="1" applyAlignment="1">
      <alignment horizontal="center" vertical="top" wrapText="1"/>
    </xf>
    <xf numFmtId="0" fontId="12" fillId="4" borderId="10" xfId="3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10" xfId="3" applyFont="1" applyFill="1" applyBorder="1" applyAlignment="1">
      <alignment horizontal="center" vertical="top" wrapText="1"/>
    </xf>
    <xf numFmtId="164" fontId="13" fillId="4" borderId="11" xfId="1" applyNumberFormat="1" applyFont="1" applyFill="1" applyBorder="1" applyAlignment="1">
      <alignment horizontal="left" vertical="top" wrapText="1"/>
    </xf>
    <xf numFmtId="164" fontId="13" fillId="4" borderId="12" xfId="1" applyNumberFormat="1" applyFont="1" applyFill="1" applyBorder="1" applyAlignment="1">
      <alignment horizontal="left" vertical="top" wrapText="1"/>
    </xf>
    <xf numFmtId="164" fontId="13" fillId="0" borderId="12" xfId="1" applyNumberFormat="1" applyFont="1" applyFill="1" applyBorder="1" applyAlignment="1">
      <alignment horizontal="left" vertical="top" wrapText="1"/>
    </xf>
    <xf numFmtId="164" fontId="13" fillId="0" borderId="13" xfId="1" applyNumberFormat="1" applyFont="1" applyFill="1" applyBorder="1" applyAlignment="1">
      <alignment horizontal="left" vertical="top" wrapText="1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164" fontId="16" fillId="4" borderId="11" xfId="1" applyNumberFormat="1" applyFont="1" applyFill="1" applyBorder="1" applyAlignment="1">
      <alignment horizontal="left" vertical="top" wrapText="1"/>
    </xf>
    <xf numFmtId="164" fontId="16" fillId="0" borderId="11" xfId="1" applyNumberFormat="1" applyFont="1" applyFill="1" applyBorder="1" applyAlignment="1">
      <alignment horizontal="left" vertical="top" wrapText="1"/>
    </xf>
    <xf numFmtId="164" fontId="16" fillId="4" borderId="12" xfId="1" applyNumberFormat="1" applyFont="1" applyFill="1" applyBorder="1" applyAlignment="1">
      <alignment horizontal="left" vertical="top" wrapText="1"/>
    </xf>
    <xf numFmtId="164" fontId="16" fillId="0" borderId="12" xfId="1" applyNumberFormat="1" applyFont="1" applyFill="1" applyBorder="1" applyAlignment="1">
      <alignment horizontal="left" vertical="top" wrapText="1"/>
    </xf>
    <xf numFmtId="164" fontId="16" fillId="0" borderId="13" xfId="1" applyNumberFormat="1" applyFont="1" applyFill="1" applyBorder="1" applyAlignment="1">
      <alignment horizontal="left" vertical="top" wrapText="1"/>
    </xf>
    <xf numFmtId="0" fontId="17" fillId="4" borderId="10" xfId="1" applyFont="1" applyFill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top" wrapText="1"/>
    </xf>
    <xf numFmtId="0" fontId="18" fillId="4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top" wrapText="1"/>
    </xf>
    <xf numFmtId="0" fontId="18" fillId="0" borderId="10" xfId="3" applyFont="1" applyFill="1" applyBorder="1" applyAlignment="1">
      <alignment horizontal="center" vertical="top" wrapText="1"/>
    </xf>
    <xf numFmtId="0" fontId="20" fillId="0" borderId="10" xfId="1" applyFont="1" applyFill="1" applyBorder="1" applyAlignment="1">
      <alignment horizontal="center" vertical="top" wrapText="1"/>
    </xf>
    <xf numFmtId="0" fontId="20" fillId="0" borderId="10" xfId="3" applyFont="1" applyFill="1" applyBorder="1" applyAlignment="1">
      <alignment horizontal="center" vertical="top" wrapText="1"/>
    </xf>
    <xf numFmtId="0" fontId="20" fillId="4" borderId="10" xfId="1" applyFont="1" applyFill="1" applyBorder="1" applyAlignment="1">
      <alignment horizontal="center" vertical="top" wrapText="1"/>
    </xf>
    <xf numFmtId="0" fontId="20" fillId="4" borderId="10" xfId="3" applyFont="1" applyFill="1" applyBorder="1" applyAlignment="1">
      <alignment horizontal="center" vertical="top" wrapText="1"/>
    </xf>
    <xf numFmtId="0" fontId="22" fillId="4" borderId="10" xfId="1" applyFont="1" applyFill="1" applyBorder="1" applyAlignment="1">
      <alignment horizontal="center" vertical="top" wrapText="1"/>
    </xf>
    <xf numFmtId="164" fontId="23" fillId="4" borderId="11" xfId="1" applyNumberFormat="1" applyFont="1" applyFill="1" applyBorder="1" applyAlignment="1">
      <alignment horizontal="left" vertical="top" wrapText="1"/>
    </xf>
    <xf numFmtId="0" fontId="19" fillId="4" borderId="10" xfId="1" applyFont="1" applyFill="1" applyBorder="1" applyAlignment="1">
      <alignment horizontal="center" vertical="top" wrapText="1"/>
    </xf>
    <xf numFmtId="0" fontId="19" fillId="4" borderId="10" xfId="3" applyFont="1" applyFill="1" applyBorder="1" applyAlignment="1">
      <alignment horizontal="center" vertical="top" wrapText="1"/>
    </xf>
    <xf numFmtId="164" fontId="23" fillId="0" borderId="11" xfId="1" applyNumberFormat="1" applyFont="1" applyFill="1" applyBorder="1" applyAlignment="1">
      <alignment horizontal="left" vertical="top" wrapText="1"/>
    </xf>
    <xf numFmtId="0" fontId="19" fillId="0" borderId="10" xfId="3" applyFont="1" applyFill="1" applyBorder="1" applyAlignment="1">
      <alignment horizontal="center" vertical="top" wrapText="1"/>
    </xf>
    <xf numFmtId="164" fontId="23" fillId="4" borderId="12" xfId="1" applyNumberFormat="1" applyFont="1" applyFill="1" applyBorder="1" applyAlignment="1">
      <alignment horizontal="left" vertical="top" wrapText="1"/>
    </xf>
    <xf numFmtId="164" fontId="23" fillId="0" borderId="12" xfId="1" applyNumberFormat="1" applyFont="1" applyFill="1" applyBorder="1" applyAlignment="1">
      <alignment horizontal="left" vertical="top" wrapText="1"/>
    </xf>
    <xf numFmtId="164" fontId="23" fillId="0" borderId="13" xfId="1" applyNumberFormat="1" applyFont="1" applyFill="1" applyBorder="1" applyAlignment="1">
      <alignment horizontal="left" vertical="top" wrapText="1"/>
    </xf>
    <xf numFmtId="0" fontId="17" fillId="0" borderId="10" xfId="3" applyFont="1" applyFill="1" applyBorder="1" applyAlignment="1">
      <alignment horizontal="center" vertical="top" wrapText="1"/>
    </xf>
    <xf numFmtId="0" fontId="18" fillId="4" borderId="10" xfId="3" applyFont="1" applyFill="1" applyBorder="1" applyAlignment="1">
      <alignment horizontal="center" vertical="top" wrapText="1"/>
    </xf>
    <xf numFmtId="0" fontId="9" fillId="0" borderId="14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9" xfId="2" applyFont="1" applyFill="1" applyBorder="1" applyAlignment="1">
      <alignment horizontal="left" vertical="top" wrapText="1"/>
    </xf>
    <xf numFmtId="164" fontId="15" fillId="0" borderId="5" xfId="2" applyNumberFormat="1" applyFont="1" applyFill="1" applyBorder="1" applyAlignment="1">
      <alignment horizontal="left" vertical="center" wrapText="1"/>
    </xf>
    <xf numFmtId="164" fontId="15" fillId="0" borderId="6" xfId="2" applyNumberFormat="1" applyFont="1" applyFill="1" applyBorder="1" applyAlignment="1">
      <alignment horizontal="left" vertical="center" wrapText="1"/>
    </xf>
    <xf numFmtId="164" fontId="15" fillId="0" borderId="7" xfId="2" applyNumberFormat="1" applyFont="1" applyFill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left" vertical="center"/>
    </xf>
    <xf numFmtId="164" fontId="21" fillId="0" borderId="5" xfId="2" applyNumberFormat="1" applyFont="1" applyFill="1" applyBorder="1" applyAlignment="1">
      <alignment horizontal="left" vertical="center" wrapText="1"/>
    </xf>
    <xf numFmtId="164" fontId="21" fillId="0" borderId="6" xfId="2" applyNumberFormat="1" applyFont="1" applyFill="1" applyBorder="1" applyAlignment="1">
      <alignment horizontal="left" vertical="center" wrapText="1"/>
    </xf>
    <xf numFmtId="164" fontId="21" fillId="0" borderId="7" xfId="2" applyNumberFormat="1" applyFont="1" applyFill="1" applyBorder="1" applyAlignment="1">
      <alignment horizontal="left" vertical="center" wrapText="1"/>
    </xf>
    <xf numFmtId="0" fontId="24" fillId="0" borderId="14" xfId="2" applyFont="1" applyFill="1" applyBorder="1" applyAlignment="1">
      <alignment horizontal="center" vertical="top" wrapText="1"/>
    </xf>
    <xf numFmtId="0" fontId="24" fillId="0" borderId="8" xfId="2" applyFont="1" applyFill="1" applyBorder="1" applyAlignment="1">
      <alignment horizontal="center" vertical="top" wrapText="1"/>
    </xf>
    <xf numFmtId="0" fontId="24" fillId="0" borderId="9" xfId="2" applyFont="1" applyFill="1" applyBorder="1" applyAlignment="1">
      <alignment horizontal="center" vertical="top" wrapText="1"/>
    </xf>
    <xf numFmtId="0" fontId="17" fillId="4" borderId="10" xfId="3" applyFont="1" applyFill="1" applyBorder="1" applyAlignment="1">
      <alignment horizontal="center" vertical="top" wrapText="1"/>
    </xf>
  </cellXfs>
  <cellStyles count="6">
    <cellStyle name="40% - Accent1 2" xfId="3"/>
    <cellStyle name="Accent1 2" xfId="2"/>
    <cellStyle name="Heading 1 2" xfId="4"/>
    <cellStyle name="Hyperlink" xfId="5" builtinId="8"/>
    <cellStyle name="Normal" xfId="0" builtinId="0" customBuiltin="1"/>
    <cellStyle name="Normal 2" xfId="1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16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320425</xdr:colOff>
      <xdr:row>5</xdr:row>
      <xdr:rowOff>558652</xdr:rowOff>
    </xdr:from>
    <xdr:to>
      <xdr:col>9</xdr:col>
      <xdr:colOff>697438</xdr:colOff>
      <xdr:row>5</xdr:row>
      <xdr:rowOff>703432</xdr:rowOff>
    </xdr:to>
    <xdr:pic>
      <xdr:nvPicPr>
        <xdr:cNvPr id="27" name="Picture 26" title="Flourish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1849" y="2386123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298275</xdr:colOff>
      <xdr:row>11</xdr:row>
      <xdr:rowOff>683365</xdr:rowOff>
    </xdr:from>
    <xdr:to>
      <xdr:col>9</xdr:col>
      <xdr:colOff>675288</xdr:colOff>
      <xdr:row>12</xdr:row>
      <xdr:rowOff>119308</xdr:rowOff>
    </xdr:to>
    <xdr:pic>
      <xdr:nvPicPr>
        <xdr:cNvPr id="29" name="Picture 28" title="Flourish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9699" y="5202202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109666</xdr:colOff>
      <xdr:row>7</xdr:row>
      <xdr:rowOff>19535</xdr:rowOff>
    </xdr:from>
    <xdr:to>
      <xdr:col>9</xdr:col>
      <xdr:colOff>863896</xdr:colOff>
      <xdr:row>11</xdr:row>
      <xdr:rowOff>487326</xdr:rowOff>
    </xdr:to>
    <xdr:sp macro="" textlink="">
      <xdr:nvSpPr>
        <xdr:cNvPr id="25" name="TextBox 24"/>
        <xdr:cNvSpPr txBox="1"/>
      </xdr:nvSpPr>
      <xdr:spPr>
        <a:xfrm>
          <a:off x="8671090" y="2744128"/>
          <a:ext cx="1939318" cy="2262035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1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200">
            <a:solidFill>
              <a:srgbClr val="002060"/>
            </a:solidFill>
            <a:effectLst/>
          </a:endParaRPr>
        </a:p>
        <a:p>
          <a:pPr algn="ctr"/>
          <a:endParaRPr lang="en-US" sz="11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981075</xdr:colOff>
          <xdr:row>1</xdr:row>
          <xdr:rowOff>47625</xdr:rowOff>
        </xdr:from>
        <xdr:to>
          <xdr:col>12</xdr:col>
          <xdr:colOff>114300</xdr:colOff>
          <xdr:row>2</xdr:row>
          <xdr:rowOff>9525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166134</xdr:colOff>
      <xdr:row>2</xdr:row>
      <xdr:rowOff>387646</xdr:rowOff>
    </xdr:from>
    <xdr:to>
      <xdr:col>13</xdr:col>
      <xdr:colOff>155059</xdr:colOff>
      <xdr:row>5</xdr:row>
      <xdr:rowOff>232588</xdr:rowOff>
    </xdr:to>
    <xdr:sp macro="" textlink="">
      <xdr:nvSpPr>
        <xdr:cNvPr id="10" name="Rectangle 9" descr="Personalize this calendar!&#10;&#10;Right-click any picture and then click Change Picture to swap it with your own." title="Photo placeholder instructions"/>
        <xdr:cNvSpPr/>
      </xdr:nvSpPr>
      <xdr:spPr>
        <a:xfrm>
          <a:off x="11175262" y="919274"/>
          <a:ext cx="1971454" cy="1140785"/>
        </a:xfrm>
        <a:prstGeom prst="rect">
          <a:avLst/>
        </a:prstGeom>
        <a:gradFill>
          <a:gsLst>
            <a:gs pos="5000">
              <a:schemeClr val="accent3">
                <a:lumMod val="20000"/>
                <a:lumOff val="80000"/>
              </a:schemeClr>
            </a:gs>
            <a:gs pos="15000">
              <a:schemeClr val="bg1"/>
            </a:gs>
          </a:gsLst>
          <a:lin ang="5400000" scaled="0"/>
        </a:gradFill>
        <a:ln w="12700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128016" rtlCol="0" anchor="ctr"/>
        <a:lstStyle/>
        <a:p>
          <a:pPr algn="l"/>
          <a:r>
            <a:rPr lang="en-US" sz="1100" b="1"/>
            <a:t>Personalize this calendar!</a:t>
          </a:r>
        </a:p>
        <a:p>
          <a:pPr algn="l"/>
          <a:endParaRPr lang="en-US" sz="1100"/>
        </a:p>
        <a:p>
          <a:pPr algn="l"/>
          <a:r>
            <a:rPr lang="en-US" sz="1100"/>
            <a:t>Right-click any picture and</a:t>
          </a:r>
          <a:r>
            <a:rPr lang="en-US" sz="1100" baseline="0"/>
            <a:t> then click Change Picture to swap it with your own.</a:t>
          </a:r>
          <a:endParaRPr lang="en-US" sz="1100"/>
        </a:p>
      </xdr:txBody>
    </xdr:sp>
    <xdr:clientData fPrintsWithSheet="0"/>
  </xdr:twoCellAnchor>
  <xdr:twoCellAnchor editAs="oneCell">
    <xdr:from>
      <xdr:col>6</xdr:col>
      <xdr:colOff>188285</xdr:colOff>
      <xdr:row>0</xdr:row>
      <xdr:rowOff>55378</xdr:rowOff>
    </xdr:from>
    <xdr:to>
      <xdr:col>7</xdr:col>
      <xdr:colOff>764216</xdr:colOff>
      <xdr:row>2</xdr:row>
      <xdr:rowOff>677294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9535" y="55378"/>
          <a:ext cx="1761018" cy="1153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814135</xdr:colOff>
      <xdr:row>1</xdr:row>
      <xdr:rowOff>157161</xdr:rowOff>
    </xdr:from>
    <xdr:to>
      <xdr:col>7</xdr:col>
      <xdr:colOff>910859</xdr:colOff>
      <xdr:row>2</xdr:row>
      <xdr:rowOff>664535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5" y="356521"/>
          <a:ext cx="1281811" cy="839642"/>
        </a:xfrm>
        <a:prstGeom prst="rect">
          <a:avLst/>
        </a:prstGeom>
      </xdr:spPr>
    </xdr:pic>
    <xdr:clientData/>
  </xdr:twoCellAnchor>
  <xdr:twoCellAnchor>
    <xdr:from>
      <xdr:col>8</xdr:col>
      <xdr:colOff>331106</xdr:colOff>
      <xdr:row>5</xdr:row>
      <xdr:rowOff>403594</xdr:rowOff>
    </xdr:from>
    <xdr:to>
      <xdr:col>9</xdr:col>
      <xdr:colOff>708119</xdr:colOff>
      <xdr:row>5</xdr:row>
      <xdr:rowOff>548374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2530" y="2231065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308955</xdr:colOff>
      <xdr:row>12</xdr:row>
      <xdr:rowOff>40980</xdr:rowOff>
    </xdr:from>
    <xdr:to>
      <xdr:col>9</xdr:col>
      <xdr:colOff>685968</xdr:colOff>
      <xdr:row>12</xdr:row>
      <xdr:rowOff>185760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0379" y="5268654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131817</xdr:colOff>
      <xdr:row>6</xdr:row>
      <xdr:rowOff>85989</xdr:rowOff>
    </xdr:from>
    <xdr:to>
      <xdr:col>9</xdr:col>
      <xdr:colOff>1041104</xdr:colOff>
      <xdr:row>11</xdr:row>
      <xdr:rowOff>498401</xdr:rowOff>
    </xdr:to>
    <xdr:sp macro="" textlink="">
      <xdr:nvSpPr>
        <xdr:cNvPr id="7" name="TextBox 6"/>
        <xdr:cNvSpPr txBox="1"/>
      </xdr:nvSpPr>
      <xdr:spPr>
        <a:xfrm>
          <a:off x="8693241" y="2622297"/>
          <a:ext cx="2094375" cy="2394941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400">
            <a:solidFill>
              <a:srgbClr val="00206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814136</xdr:colOff>
      <xdr:row>1</xdr:row>
      <xdr:rowOff>157161</xdr:rowOff>
    </xdr:from>
    <xdr:to>
      <xdr:col>7</xdr:col>
      <xdr:colOff>930349</xdr:colOff>
      <xdr:row>2</xdr:row>
      <xdr:rowOff>677301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6" y="356521"/>
          <a:ext cx="1301300" cy="852408"/>
        </a:xfrm>
        <a:prstGeom prst="rect">
          <a:avLst/>
        </a:prstGeom>
      </xdr:spPr>
    </xdr:pic>
    <xdr:clientData/>
  </xdr:twoCellAnchor>
  <xdr:twoCellAnchor>
    <xdr:from>
      <xdr:col>8</xdr:col>
      <xdr:colOff>464014</xdr:colOff>
      <xdr:row>5</xdr:row>
      <xdr:rowOff>447896</xdr:rowOff>
    </xdr:from>
    <xdr:to>
      <xdr:col>9</xdr:col>
      <xdr:colOff>841027</xdr:colOff>
      <xdr:row>5</xdr:row>
      <xdr:rowOff>592676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5438" y="2275367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475089</xdr:colOff>
      <xdr:row>12</xdr:row>
      <xdr:rowOff>118509</xdr:rowOff>
    </xdr:from>
    <xdr:to>
      <xdr:col>9</xdr:col>
      <xdr:colOff>852102</xdr:colOff>
      <xdr:row>13</xdr:row>
      <xdr:rowOff>75004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6513" y="5346183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209346</xdr:colOff>
      <xdr:row>6</xdr:row>
      <xdr:rowOff>108140</xdr:rowOff>
    </xdr:from>
    <xdr:to>
      <xdr:col>10</xdr:col>
      <xdr:colOff>0</xdr:colOff>
      <xdr:row>11</xdr:row>
      <xdr:rowOff>542704</xdr:rowOff>
    </xdr:to>
    <xdr:sp macro="" textlink="">
      <xdr:nvSpPr>
        <xdr:cNvPr id="7" name="TextBox 6"/>
        <xdr:cNvSpPr txBox="1"/>
      </xdr:nvSpPr>
      <xdr:spPr>
        <a:xfrm>
          <a:off x="8770770" y="2644448"/>
          <a:ext cx="2061149" cy="241709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400">
            <a:solidFill>
              <a:srgbClr val="00206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814135</xdr:colOff>
      <xdr:row>1</xdr:row>
      <xdr:rowOff>157160</xdr:rowOff>
    </xdr:from>
    <xdr:to>
      <xdr:col>7</xdr:col>
      <xdr:colOff>963575</xdr:colOff>
      <xdr:row>2</xdr:row>
      <xdr:rowOff>699065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5" y="356520"/>
          <a:ext cx="1334527" cy="874173"/>
        </a:xfrm>
        <a:prstGeom prst="rect">
          <a:avLst/>
        </a:prstGeom>
      </xdr:spPr>
    </xdr:pic>
    <xdr:clientData/>
  </xdr:twoCellAnchor>
  <xdr:twoCellAnchor>
    <xdr:from>
      <xdr:col>8</xdr:col>
      <xdr:colOff>441863</xdr:colOff>
      <xdr:row>5</xdr:row>
      <xdr:rowOff>481124</xdr:rowOff>
    </xdr:from>
    <xdr:to>
      <xdr:col>9</xdr:col>
      <xdr:colOff>818876</xdr:colOff>
      <xdr:row>5</xdr:row>
      <xdr:rowOff>625904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3287" y="2308595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486168</xdr:colOff>
      <xdr:row>12</xdr:row>
      <xdr:rowOff>118508</xdr:rowOff>
    </xdr:from>
    <xdr:to>
      <xdr:col>9</xdr:col>
      <xdr:colOff>863181</xdr:colOff>
      <xdr:row>13</xdr:row>
      <xdr:rowOff>75003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7592" y="5346182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198270</xdr:colOff>
      <xdr:row>6</xdr:row>
      <xdr:rowOff>152443</xdr:rowOff>
    </xdr:from>
    <xdr:to>
      <xdr:col>10</xdr:col>
      <xdr:colOff>66453</xdr:colOff>
      <xdr:row>11</xdr:row>
      <xdr:rowOff>587006</xdr:rowOff>
    </xdr:to>
    <xdr:sp macro="" textlink="">
      <xdr:nvSpPr>
        <xdr:cNvPr id="7" name="TextBox 6"/>
        <xdr:cNvSpPr txBox="1"/>
      </xdr:nvSpPr>
      <xdr:spPr>
        <a:xfrm>
          <a:off x="8759694" y="2688751"/>
          <a:ext cx="2138678" cy="2417092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400">
            <a:solidFill>
              <a:srgbClr val="00206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814130</xdr:colOff>
      <xdr:row>1</xdr:row>
      <xdr:rowOff>161445</xdr:rowOff>
    </xdr:from>
    <xdr:to>
      <xdr:col>7</xdr:col>
      <xdr:colOff>887405</xdr:colOff>
      <xdr:row>2</xdr:row>
      <xdr:rowOff>653459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0" y="360805"/>
          <a:ext cx="1258362" cy="824282"/>
        </a:xfrm>
        <a:prstGeom prst="rect">
          <a:avLst/>
        </a:prstGeom>
      </xdr:spPr>
    </xdr:pic>
    <xdr:clientData/>
  </xdr:twoCellAnchor>
  <xdr:twoCellAnchor>
    <xdr:from>
      <xdr:col>8</xdr:col>
      <xdr:colOff>441862</xdr:colOff>
      <xdr:row>5</xdr:row>
      <xdr:rowOff>481123</xdr:rowOff>
    </xdr:from>
    <xdr:to>
      <xdr:col>9</xdr:col>
      <xdr:colOff>818875</xdr:colOff>
      <xdr:row>5</xdr:row>
      <xdr:rowOff>625903</xdr:rowOff>
    </xdr:to>
    <xdr:pic>
      <xdr:nvPicPr>
        <xdr:cNvPr id="4" name="Picture 3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3286" y="2308594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286804</xdr:colOff>
      <xdr:row>11</xdr:row>
      <xdr:rowOff>683363</xdr:rowOff>
    </xdr:from>
    <xdr:to>
      <xdr:col>9</xdr:col>
      <xdr:colOff>663817</xdr:colOff>
      <xdr:row>12</xdr:row>
      <xdr:rowOff>119306</xdr:rowOff>
    </xdr:to>
    <xdr:pic>
      <xdr:nvPicPr>
        <xdr:cNvPr id="5" name="Picture 4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228" y="5202200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187194</xdr:colOff>
      <xdr:row>6</xdr:row>
      <xdr:rowOff>97065</xdr:rowOff>
    </xdr:from>
    <xdr:to>
      <xdr:col>9</xdr:col>
      <xdr:colOff>940635</xdr:colOff>
      <xdr:row>11</xdr:row>
      <xdr:rowOff>509477</xdr:rowOff>
    </xdr:to>
    <xdr:sp macro="" textlink="">
      <xdr:nvSpPr>
        <xdr:cNvPr id="7" name="TextBox 6"/>
        <xdr:cNvSpPr txBox="1"/>
      </xdr:nvSpPr>
      <xdr:spPr>
        <a:xfrm>
          <a:off x="8748618" y="2633373"/>
          <a:ext cx="1938529" cy="2394941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1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200">
            <a:solidFill>
              <a:srgbClr val="002060"/>
            </a:solidFill>
            <a:effectLst/>
          </a:endParaRPr>
        </a:p>
        <a:p>
          <a:pPr algn="ctr"/>
          <a:endParaRPr lang="en-US" sz="11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814135</xdr:colOff>
      <xdr:row>1</xdr:row>
      <xdr:rowOff>161445</xdr:rowOff>
    </xdr:from>
    <xdr:to>
      <xdr:col>7</xdr:col>
      <xdr:colOff>863895</xdr:colOff>
      <xdr:row>2</xdr:row>
      <xdr:rowOff>638056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5" y="360805"/>
          <a:ext cx="1234847" cy="808879"/>
        </a:xfrm>
        <a:prstGeom prst="rect">
          <a:avLst/>
        </a:prstGeom>
      </xdr:spPr>
    </xdr:pic>
    <xdr:clientData/>
  </xdr:twoCellAnchor>
  <xdr:twoCellAnchor>
    <xdr:from>
      <xdr:col>8</xdr:col>
      <xdr:colOff>408635</xdr:colOff>
      <xdr:row>5</xdr:row>
      <xdr:rowOff>392519</xdr:rowOff>
    </xdr:from>
    <xdr:to>
      <xdr:col>9</xdr:col>
      <xdr:colOff>785648</xdr:colOff>
      <xdr:row>5</xdr:row>
      <xdr:rowOff>537299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59" y="2219990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331106</xdr:colOff>
      <xdr:row>11</xdr:row>
      <xdr:rowOff>550457</xdr:rowOff>
    </xdr:from>
    <xdr:to>
      <xdr:col>9</xdr:col>
      <xdr:colOff>708119</xdr:colOff>
      <xdr:row>11</xdr:row>
      <xdr:rowOff>695237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2530" y="5069294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198270</xdr:colOff>
      <xdr:row>6</xdr:row>
      <xdr:rowOff>52763</xdr:rowOff>
    </xdr:from>
    <xdr:to>
      <xdr:col>9</xdr:col>
      <xdr:colOff>951711</xdr:colOff>
      <xdr:row>11</xdr:row>
      <xdr:rowOff>365494</xdr:rowOff>
    </xdr:to>
    <xdr:sp macro="" textlink="">
      <xdr:nvSpPr>
        <xdr:cNvPr id="7" name="TextBox 6"/>
        <xdr:cNvSpPr txBox="1"/>
      </xdr:nvSpPr>
      <xdr:spPr>
        <a:xfrm>
          <a:off x="8759694" y="2589071"/>
          <a:ext cx="1938529" cy="2295260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1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200">
            <a:solidFill>
              <a:srgbClr val="002060"/>
            </a:solidFill>
            <a:effectLst/>
          </a:endParaRPr>
        </a:p>
        <a:p>
          <a:pPr algn="ctr"/>
          <a:endParaRPr lang="en-US" sz="11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810055</xdr:colOff>
      <xdr:row>1</xdr:row>
      <xdr:rowOff>157160</xdr:rowOff>
    </xdr:from>
    <xdr:to>
      <xdr:col>7</xdr:col>
      <xdr:colOff>841743</xdr:colOff>
      <xdr:row>2</xdr:row>
      <xdr:rowOff>621933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1305" y="356520"/>
          <a:ext cx="1216775" cy="797041"/>
        </a:xfrm>
        <a:prstGeom prst="rect">
          <a:avLst/>
        </a:prstGeom>
      </xdr:spPr>
    </xdr:pic>
    <xdr:clientData/>
  </xdr:twoCellAnchor>
  <xdr:twoCellAnchor>
    <xdr:from>
      <xdr:col>8</xdr:col>
      <xdr:colOff>419711</xdr:colOff>
      <xdr:row>5</xdr:row>
      <xdr:rowOff>470047</xdr:rowOff>
    </xdr:from>
    <xdr:to>
      <xdr:col>9</xdr:col>
      <xdr:colOff>796724</xdr:colOff>
      <xdr:row>5</xdr:row>
      <xdr:rowOff>614827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1135" y="2297518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331107</xdr:colOff>
      <xdr:row>12</xdr:row>
      <xdr:rowOff>85282</xdr:rowOff>
    </xdr:from>
    <xdr:to>
      <xdr:col>9</xdr:col>
      <xdr:colOff>708120</xdr:colOff>
      <xdr:row>13</xdr:row>
      <xdr:rowOff>41777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2531" y="5312956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153967</xdr:colOff>
      <xdr:row>6</xdr:row>
      <xdr:rowOff>108140</xdr:rowOff>
    </xdr:from>
    <xdr:to>
      <xdr:col>9</xdr:col>
      <xdr:colOff>907408</xdr:colOff>
      <xdr:row>11</xdr:row>
      <xdr:rowOff>564855</xdr:rowOff>
    </xdr:to>
    <xdr:sp macro="" textlink="">
      <xdr:nvSpPr>
        <xdr:cNvPr id="7" name="TextBox 6"/>
        <xdr:cNvSpPr txBox="1"/>
      </xdr:nvSpPr>
      <xdr:spPr>
        <a:xfrm>
          <a:off x="8715391" y="2644448"/>
          <a:ext cx="1938529" cy="2439244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1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2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1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1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200">
            <a:solidFill>
              <a:srgbClr val="00206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810056</xdr:colOff>
      <xdr:row>1</xdr:row>
      <xdr:rowOff>157161</xdr:rowOff>
    </xdr:from>
    <xdr:to>
      <xdr:col>7</xdr:col>
      <xdr:colOff>889871</xdr:colOff>
      <xdr:row>2</xdr:row>
      <xdr:rowOff>653459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1306" y="356521"/>
          <a:ext cx="1264902" cy="828566"/>
        </a:xfrm>
        <a:prstGeom prst="rect">
          <a:avLst/>
        </a:prstGeom>
      </xdr:spPr>
    </xdr:pic>
    <xdr:clientData/>
  </xdr:twoCellAnchor>
  <xdr:twoCellAnchor>
    <xdr:from>
      <xdr:col>8</xdr:col>
      <xdr:colOff>408643</xdr:colOff>
      <xdr:row>5</xdr:row>
      <xdr:rowOff>215309</xdr:rowOff>
    </xdr:from>
    <xdr:to>
      <xdr:col>9</xdr:col>
      <xdr:colOff>785656</xdr:colOff>
      <xdr:row>5</xdr:row>
      <xdr:rowOff>360089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7" y="2042780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419711</xdr:colOff>
      <xdr:row>11</xdr:row>
      <xdr:rowOff>517229</xdr:rowOff>
    </xdr:from>
    <xdr:to>
      <xdr:col>9</xdr:col>
      <xdr:colOff>796724</xdr:colOff>
      <xdr:row>11</xdr:row>
      <xdr:rowOff>662009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1135" y="5036066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220422</xdr:colOff>
      <xdr:row>5</xdr:row>
      <xdr:rowOff>575930</xdr:rowOff>
    </xdr:from>
    <xdr:to>
      <xdr:col>10</xdr:col>
      <xdr:colOff>11075</xdr:colOff>
      <xdr:row>11</xdr:row>
      <xdr:rowOff>376570</xdr:rowOff>
    </xdr:to>
    <xdr:sp macro="" textlink="">
      <xdr:nvSpPr>
        <xdr:cNvPr id="7" name="TextBox 6"/>
        <xdr:cNvSpPr txBox="1"/>
      </xdr:nvSpPr>
      <xdr:spPr>
        <a:xfrm>
          <a:off x="8781846" y="2403401"/>
          <a:ext cx="2061148" cy="2492006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127 Main Avenue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PO Box  227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Hoffman, MN 56339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PHONE: (320)986-2448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FAX: (320)986-6634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Pat: hoffmn@runestone.net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Megan: hoffmaneda@gmail.com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www.hoffmanmn.com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814136</xdr:colOff>
      <xdr:row>1</xdr:row>
      <xdr:rowOff>157160</xdr:rowOff>
    </xdr:from>
    <xdr:to>
      <xdr:col>7</xdr:col>
      <xdr:colOff>927767</xdr:colOff>
      <xdr:row>2</xdr:row>
      <xdr:rowOff>675609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6" y="356520"/>
          <a:ext cx="1298718" cy="850717"/>
        </a:xfrm>
        <a:prstGeom prst="rect">
          <a:avLst/>
        </a:prstGeom>
      </xdr:spPr>
    </xdr:pic>
    <xdr:clientData/>
  </xdr:twoCellAnchor>
  <xdr:twoCellAnchor>
    <xdr:from>
      <xdr:col>8</xdr:col>
      <xdr:colOff>486163</xdr:colOff>
      <xdr:row>5</xdr:row>
      <xdr:rowOff>171007</xdr:rowOff>
    </xdr:from>
    <xdr:to>
      <xdr:col>9</xdr:col>
      <xdr:colOff>863176</xdr:colOff>
      <xdr:row>5</xdr:row>
      <xdr:rowOff>315787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7587" y="1998478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430787</xdr:colOff>
      <xdr:row>13</xdr:row>
      <xdr:rowOff>18829</xdr:rowOff>
    </xdr:from>
    <xdr:to>
      <xdr:col>9</xdr:col>
      <xdr:colOff>807800</xdr:colOff>
      <xdr:row>13</xdr:row>
      <xdr:rowOff>163609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2211" y="5434788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220421</xdr:colOff>
      <xdr:row>5</xdr:row>
      <xdr:rowOff>606541</xdr:rowOff>
    </xdr:from>
    <xdr:to>
      <xdr:col>10</xdr:col>
      <xdr:colOff>33226</xdr:colOff>
      <xdr:row>11</xdr:row>
      <xdr:rowOff>575930</xdr:rowOff>
    </xdr:to>
    <xdr:sp macro="" textlink="">
      <xdr:nvSpPr>
        <xdr:cNvPr id="7" name="TextBox 6"/>
        <xdr:cNvSpPr txBox="1"/>
      </xdr:nvSpPr>
      <xdr:spPr>
        <a:xfrm>
          <a:off x="8781845" y="2434012"/>
          <a:ext cx="2083300" cy="2660755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400">
            <a:solidFill>
              <a:srgbClr val="002060"/>
            </a:solidFill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814135</xdr:colOff>
      <xdr:row>1</xdr:row>
      <xdr:rowOff>157160</xdr:rowOff>
    </xdr:from>
    <xdr:to>
      <xdr:col>7</xdr:col>
      <xdr:colOff>963575</xdr:colOff>
      <xdr:row>2</xdr:row>
      <xdr:rowOff>699065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5" y="356520"/>
          <a:ext cx="1334527" cy="874173"/>
        </a:xfrm>
        <a:prstGeom prst="rect">
          <a:avLst/>
        </a:prstGeom>
      </xdr:spPr>
    </xdr:pic>
    <xdr:clientData/>
  </xdr:twoCellAnchor>
  <xdr:twoCellAnchor>
    <xdr:from>
      <xdr:col>8</xdr:col>
      <xdr:colOff>663374</xdr:colOff>
      <xdr:row>5</xdr:row>
      <xdr:rowOff>403594</xdr:rowOff>
    </xdr:from>
    <xdr:to>
      <xdr:col>9</xdr:col>
      <xdr:colOff>1040387</xdr:colOff>
      <xdr:row>5</xdr:row>
      <xdr:rowOff>548374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4798" y="2231065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630147</xdr:colOff>
      <xdr:row>13</xdr:row>
      <xdr:rowOff>63131</xdr:rowOff>
    </xdr:from>
    <xdr:to>
      <xdr:col>9</xdr:col>
      <xdr:colOff>1007160</xdr:colOff>
      <xdr:row>13</xdr:row>
      <xdr:rowOff>207911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571" y="5479090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353328</xdr:colOff>
      <xdr:row>6</xdr:row>
      <xdr:rowOff>63838</xdr:rowOff>
    </xdr:from>
    <xdr:to>
      <xdr:col>11</xdr:col>
      <xdr:colOff>22151</xdr:colOff>
      <xdr:row>11</xdr:row>
      <xdr:rowOff>697762</xdr:rowOff>
    </xdr:to>
    <xdr:sp macro="" textlink="">
      <xdr:nvSpPr>
        <xdr:cNvPr id="7" name="TextBox 6"/>
        <xdr:cNvSpPr txBox="1"/>
      </xdr:nvSpPr>
      <xdr:spPr>
        <a:xfrm>
          <a:off x="8914752" y="2600146"/>
          <a:ext cx="2116527" cy="261645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400">
            <a:solidFill>
              <a:srgbClr val="002060"/>
            </a:solidFill>
            <a:effectLst/>
          </a:endParaRPr>
        </a:p>
        <a:p>
          <a:endParaRPr lang="en-US" sz="12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814135</xdr:colOff>
      <xdr:row>1</xdr:row>
      <xdr:rowOff>157160</xdr:rowOff>
    </xdr:from>
    <xdr:to>
      <xdr:col>7</xdr:col>
      <xdr:colOff>897121</xdr:colOff>
      <xdr:row>2</xdr:row>
      <xdr:rowOff>655535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5" y="356520"/>
          <a:ext cx="1268073" cy="830643"/>
        </a:xfrm>
        <a:prstGeom prst="rect">
          <a:avLst/>
        </a:prstGeom>
      </xdr:spPr>
    </xdr:pic>
    <xdr:clientData/>
  </xdr:twoCellAnchor>
  <xdr:twoCellAnchor>
    <xdr:from>
      <xdr:col>8</xdr:col>
      <xdr:colOff>475089</xdr:colOff>
      <xdr:row>5</xdr:row>
      <xdr:rowOff>359353</xdr:rowOff>
    </xdr:from>
    <xdr:to>
      <xdr:col>9</xdr:col>
      <xdr:colOff>852102</xdr:colOff>
      <xdr:row>5</xdr:row>
      <xdr:rowOff>504133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6513" y="2186824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12</xdr:row>
      <xdr:rowOff>63131</xdr:rowOff>
    </xdr:from>
    <xdr:to>
      <xdr:col>9</xdr:col>
      <xdr:colOff>874253</xdr:colOff>
      <xdr:row>13</xdr:row>
      <xdr:rowOff>19626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664" y="5290805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231497</xdr:colOff>
      <xdr:row>6</xdr:row>
      <xdr:rowOff>85989</xdr:rowOff>
    </xdr:from>
    <xdr:to>
      <xdr:col>10</xdr:col>
      <xdr:colOff>99680</xdr:colOff>
      <xdr:row>11</xdr:row>
      <xdr:rowOff>609157</xdr:rowOff>
    </xdr:to>
    <xdr:sp macro="" textlink="">
      <xdr:nvSpPr>
        <xdr:cNvPr id="7" name="TextBox 6"/>
        <xdr:cNvSpPr txBox="1"/>
      </xdr:nvSpPr>
      <xdr:spPr>
        <a:xfrm>
          <a:off x="8792921" y="2622297"/>
          <a:ext cx="2138678" cy="2505697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400">
            <a:solidFill>
              <a:srgbClr val="00206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814135</xdr:colOff>
      <xdr:row>1</xdr:row>
      <xdr:rowOff>157161</xdr:rowOff>
    </xdr:from>
    <xdr:to>
      <xdr:col>7</xdr:col>
      <xdr:colOff>910859</xdr:colOff>
      <xdr:row>2</xdr:row>
      <xdr:rowOff>664535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5385" y="356521"/>
          <a:ext cx="1281811" cy="839642"/>
        </a:xfrm>
        <a:prstGeom prst="rect">
          <a:avLst/>
        </a:prstGeom>
      </xdr:spPr>
    </xdr:pic>
    <xdr:clientData/>
  </xdr:twoCellAnchor>
  <xdr:twoCellAnchor>
    <xdr:from>
      <xdr:col>8</xdr:col>
      <xdr:colOff>519391</xdr:colOff>
      <xdr:row>5</xdr:row>
      <xdr:rowOff>392518</xdr:rowOff>
    </xdr:from>
    <xdr:to>
      <xdr:col>9</xdr:col>
      <xdr:colOff>896404</xdr:colOff>
      <xdr:row>5</xdr:row>
      <xdr:rowOff>537298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815" y="2219989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464013</xdr:colOff>
      <xdr:row>12</xdr:row>
      <xdr:rowOff>107433</xdr:rowOff>
    </xdr:from>
    <xdr:to>
      <xdr:col>9</xdr:col>
      <xdr:colOff>841026</xdr:colOff>
      <xdr:row>13</xdr:row>
      <xdr:rowOff>63928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5437" y="5335107"/>
          <a:ext cx="1562101" cy="144780"/>
        </a:xfrm>
        <a:prstGeom prst="rect">
          <a:avLst/>
        </a:prstGeom>
      </xdr:spPr>
    </xdr:pic>
    <xdr:clientData/>
  </xdr:twoCellAnchor>
  <xdr:twoCellAnchor>
    <xdr:from>
      <xdr:col>8</xdr:col>
      <xdr:colOff>242572</xdr:colOff>
      <xdr:row>6</xdr:row>
      <xdr:rowOff>85989</xdr:rowOff>
    </xdr:from>
    <xdr:to>
      <xdr:col>10</xdr:col>
      <xdr:colOff>55378</xdr:colOff>
      <xdr:row>11</xdr:row>
      <xdr:rowOff>609157</xdr:rowOff>
    </xdr:to>
    <xdr:sp macro="" textlink="">
      <xdr:nvSpPr>
        <xdr:cNvPr id="7" name="TextBox 6"/>
        <xdr:cNvSpPr txBox="1"/>
      </xdr:nvSpPr>
      <xdr:spPr>
        <a:xfrm>
          <a:off x="8803996" y="2622297"/>
          <a:ext cx="2083301" cy="2505697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127 Main Avenue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PO Box  227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Hoffman, MN 56339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PHONE: (320)986-2448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FAX: (320)986-6634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Pat: hoffmn@runestone.net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Megan: hoffmaneda@gmail.com</a:t>
          </a:r>
          <a:endParaRPr lang="en-US" sz="1400">
            <a:solidFill>
              <a:srgbClr val="002060"/>
            </a:solidFill>
            <a:effectLst/>
          </a:endParaRPr>
        </a:p>
        <a:p>
          <a:pPr algn="ctr" eaLnBrk="1" fontAlgn="auto" latinLnBrk="0" hangingPunct="1"/>
          <a:endParaRPr lang="en-US" sz="1200" b="0" i="0" baseline="0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US" sz="1200" b="0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www.hoffmanmn.com</a:t>
          </a:r>
          <a:endParaRPr lang="en-US" sz="1400">
            <a:solidFill>
              <a:srgbClr val="00206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B12" sqref="B12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  <c r="L1" s="8" t="s">
        <v>8</v>
      </c>
    </row>
    <row r="2" spans="1:18" ht="26.25" customHeight="1" x14ac:dyDescent="0.25">
      <c r="A2"/>
      <c r="L2" s="9">
        <v>2016</v>
      </c>
    </row>
    <row r="3" spans="1:18" ht="57.75" customHeight="1" x14ac:dyDescent="0.25">
      <c r="A3"/>
      <c r="B3" s="53" t="str">
        <f>UPPER(TEXT(DATE(CalendarYear,1,1),"mmmm yyyy"))</f>
        <v>JANUARY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37" t="str">
        <f>IF(DAY(JanSun1)=1,"",IF(AND(YEAR(JanSun1+1)=CalendarYear,MONTH(JanSun1+1)=1),JanSun1+1,""))</f>
        <v/>
      </c>
      <c r="C5" s="37" t="str">
        <f>IF(DAY(JanSun1)=1,"",IF(AND(YEAR(JanSun1+2)=CalendarYear,MONTH(JanSun1+2)=1),JanSun1+2,""))</f>
        <v/>
      </c>
      <c r="D5" s="37" t="str">
        <f>IF(DAY(JanSun1)=1,"",IF(AND(YEAR(JanSun1+3)=CalendarYear,MONTH(JanSun1+3)=1),JanSun1+3,""))</f>
        <v/>
      </c>
      <c r="E5" s="37" t="str">
        <f>IF(DAY(JanSun1)=1,"",IF(AND(YEAR(JanSun1+4)=CalendarYear,MONTH(JanSun1+4)=1),JanSun1+4,""))</f>
        <v/>
      </c>
      <c r="F5" s="37">
        <f>IF(DAY(JanSun1)=1,"",IF(AND(YEAR(JanSun1+5)=CalendarYear,MONTH(JanSun1+5)=1),JanSun1+5,""))</f>
        <v>42370</v>
      </c>
      <c r="G5" s="37">
        <f>IF(DAY(JanSun1)=1,"",IF(AND(YEAR(JanSun1+6)=CalendarYear,MONTH(JanSun1+6)=1),JanSun1+6,""))</f>
        <v>42371</v>
      </c>
      <c r="H5" s="37">
        <f>IF(DAY(JanSun1)=1,IF(AND(YEAR(JanSun1)=CalendarYear,MONTH(JanSun1)=1),JanSun1,""),IF(AND(YEAR(JanSun1+7)=CalendarYear,MONTH(JanSun1+7)=1),JanSun1+7,""))</f>
        <v>42372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28" t="s">
        <v>33</v>
      </c>
      <c r="G6" s="46" t="s">
        <v>25</v>
      </c>
      <c r="H6" s="11"/>
      <c r="I6" s="3"/>
    </row>
    <row r="7" spans="1:18" ht="15" customHeight="1" x14ac:dyDescent="0.25">
      <c r="A7"/>
      <c r="B7" s="22">
        <f>IF(DAY(JanSun1)=1,IF(AND(YEAR(JanSun1+1)=CalendarYear,MONTH(JanSun1+1)=1),JanSun1+1,""),IF(AND(YEAR(JanSun1+8)=CalendarYear,MONTH(JanSun1+8)=1),JanSun1+8,""))</f>
        <v>42373</v>
      </c>
      <c r="C7" s="22">
        <f>IF(DAY(JanSun1)=1,IF(AND(YEAR(JanSun1+2)=CalendarYear,MONTH(JanSun1+2)=1),JanSun1+2,""),IF(AND(YEAR(JanSun1+9)=CalendarYear,MONTH(JanSun1+9)=1),JanSun1+9,""))</f>
        <v>42374</v>
      </c>
      <c r="D7" s="22">
        <f>IF(DAY(JanSun1)=1,IF(AND(YEAR(JanSun1+3)=CalendarYear,MONTH(JanSun1+3)=1),JanSun1+3,""),IF(AND(YEAR(JanSun1+10)=CalendarYear,MONTH(JanSun1+10)=1),JanSun1+10,""))</f>
        <v>42375</v>
      </c>
      <c r="E7" s="22">
        <f>IF(DAY(JanSun1)=1,IF(AND(YEAR(JanSun1+4)=CalendarYear,MONTH(JanSun1+4)=1),JanSun1+4,""),IF(AND(YEAR(JanSun1+11)=CalendarYear,MONTH(JanSun1+11)=1),JanSun1+11,""))</f>
        <v>42376</v>
      </c>
      <c r="F7" s="22">
        <f>IF(DAY(JanSun1)=1,IF(AND(YEAR(JanSun1+5)=CalendarYear,MONTH(JanSun1+5)=1),JanSun1+5,""),IF(AND(YEAR(JanSun1+12)=CalendarYear,MONTH(JanSun1+12)=1),JanSun1+12,""))</f>
        <v>42377</v>
      </c>
      <c r="G7" s="22">
        <f>IF(DAY(JanSun1)=1,IF(AND(YEAR(JanSun1+6)=CalendarYear,MONTH(JanSun1+6)=1),JanSun1+6,""),IF(AND(YEAR(JanSun1+13)=CalendarYear,MONTH(JanSun1+13)=1),JanSun1+13,""))</f>
        <v>42378</v>
      </c>
      <c r="H7" s="22">
        <f>IF(DAY(JanSun1)=1,IF(AND(YEAR(JanSun1+7)=CalendarYear,MONTH(JanSun1+7)=1),JanSun1+7,""),IF(AND(YEAR(JanSun1+14)=CalendarYear,MONTH(JanSun1+14)=1),JanSun1+14,""))</f>
        <v>42379</v>
      </c>
      <c r="I7" s="3"/>
    </row>
    <row r="8" spans="1:18" ht="55.5" customHeight="1" x14ac:dyDescent="0.25">
      <c r="A8"/>
      <c r="B8" s="12"/>
      <c r="C8" s="30" t="s">
        <v>25</v>
      </c>
      <c r="D8" s="30" t="s">
        <v>25</v>
      </c>
      <c r="E8" s="12"/>
      <c r="F8" s="12"/>
      <c r="G8" s="31" t="s">
        <v>34</v>
      </c>
      <c r="H8" s="13"/>
      <c r="I8" s="3"/>
    </row>
    <row r="9" spans="1:18" ht="15" customHeight="1" x14ac:dyDescent="0.25">
      <c r="A9"/>
      <c r="B9" s="23">
        <f>IF(DAY(JanSun1)=1,IF(AND(YEAR(JanSun1+8)=CalendarYear,MONTH(JanSun1+8)=1),JanSun1+8,""),IF(AND(YEAR(JanSun1+15)=CalendarYear,MONTH(JanSun1+15)=1),JanSun1+15,""))</f>
        <v>42380</v>
      </c>
      <c r="C9" s="23">
        <f>IF(DAY(JanSun1)=1,IF(AND(YEAR(JanSun1+9)=CalendarYear,MONTH(JanSun1+9)=1),JanSun1+9,""),IF(AND(YEAR(JanSun1+16)=CalendarYear,MONTH(JanSun1+16)=1),JanSun1+16,""))</f>
        <v>42381</v>
      </c>
      <c r="D9" s="23">
        <f>IF(DAY(JanSun1)=1,IF(AND(YEAR(JanSun1+10)=CalendarYear,MONTH(JanSun1+10)=1),JanSun1+10,""),IF(AND(YEAR(JanSun1+17)=CalendarYear,MONTH(JanSun1+17)=1),JanSun1+17,""))</f>
        <v>42382</v>
      </c>
      <c r="E9" s="23">
        <f>IF(DAY(JanSun1)=1,IF(AND(YEAR(JanSun1+11)=CalendarYear,MONTH(JanSun1+11)=1),JanSun1+11,""),IF(AND(YEAR(JanSun1+18)=CalendarYear,MONTH(JanSun1+18)=1),JanSun1+18,""))</f>
        <v>42383</v>
      </c>
      <c r="F9" s="23">
        <f>IF(DAY(JanSun1)=1,IF(AND(YEAR(JanSun1+12)=CalendarYear,MONTH(JanSun1+12)=1),JanSun1+12,""),IF(AND(YEAR(JanSun1+19)=CalendarYear,MONTH(JanSun1+19)=1),JanSun1+19,""))</f>
        <v>42384</v>
      </c>
      <c r="G9" s="23">
        <f>IF(DAY(JanSun1)=1,IF(AND(YEAR(JanSun1+13)=CalendarYear,MONTH(JanSun1+13)=1),JanSun1+13,""),IF(AND(YEAR(JanSun1+20)=CalendarYear,MONTH(JanSun1+20)=1),JanSun1+20,""))</f>
        <v>42385</v>
      </c>
      <c r="H9" s="23">
        <f>IF(DAY(JanSun1)=1,IF(AND(YEAR(JanSun1+14)=CalendarYear,MONTH(JanSun1+14)=1),JanSun1+14,""),IF(AND(YEAR(JanSun1+21)=CalendarYear,MONTH(JanSun1+21)=1),JanSun1+21,""))</f>
        <v>42386</v>
      </c>
      <c r="I9" s="3"/>
    </row>
    <row r="10" spans="1:18" ht="55.5" customHeight="1" x14ac:dyDescent="0.25">
      <c r="A10"/>
      <c r="B10" s="28" t="s">
        <v>13</v>
      </c>
      <c r="C10" s="28" t="s">
        <v>25</v>
      </c>
      <c r="D10" s="28" t="s">
        <v>25</v>
      </c>
      <c r="E10" s="10"/>
      <c r="F10" s="10"/>
      <c r="G10" s="11"/>
      <c r="H10" s="11"/>
      <c r="I10" s="3"/>
    </row>
    <row r="11" spans="1:18" ht="15" customHeight="1" x14ac:dyDescent="0.25">
      <c r="A11"/>
      <c r="B11" s="24">
        <f>IF(DAY(JanSun1)=1,IF(AND(YEAR(JanSun1+15)=CalendarYear,MONTH(JanSun1+15)=1),JanSun1+15,""),IF(AND(YEAR(JanSun1+22)=CalendarYear,MONTH(JanSun1+22)=1),JanSun1+22,""))</f>
        <v>42387</v>
      </c>
      <c r="C11" s="24">
        <f>IF(DAY(JanSun1)=1,IF(AND(YEAR(JanSun1+16)=CalendarYear,MONTH(JanSun1+16)=1),JanSun1+16,""),IF(AND(YEAR(JanSun1+23)=CalendarYear,MONTH(JanSun1+23)=1),JanSun1+23,""))</f>
        <v>42388</v>
      </c>
      <c r="D11" s="24">
        <f>IF(DAY(JanSun1)=1,IF(AND(YEAR(JanSun1+17)=CalendarYear,MONTH(JanSun1+17)=1),JanSun1+17,""),IF(AND(YEAR(JanSun1+24)=CalendarYear,MONTH(JanSun1+24)=1),JanSun1+24,""))</f>
        <v>42389</v>
      </c>
      <c r="E11" s="24">
        <f>IF(DAY(JanSun1)=1,IF(AND(YEAR(JanSun1+18)=CalendarYear,MONTH(JanSun1+18)=1),JanSun1+18,""),IF(AND(YEAR(JanSun1+25)=CalendarYear,MONTH(JanSun1+25)=1),JanSun1+25,""))</f>
        <v>42390</v>
      </c>
      <c r="F11" s="24">
        <f>IF(DAY(JanSun1)=1,IF(AND(YEAR(JanSun1+19)=CalendarYear,MONTH(JanSun1+19)=1),JanSun1+19,""),IF(AND(YEAR(JanSun1+26)=CalendarYear,MONTH(JanSun1+26)=1),JanSun1+26,""))</f>
        <v>42391</v>
      </c>
      <c r="G11" s="24">
        <f>IF(DAY(JanSun1)=1,IF(AND(YEAR(JanSun1+20)=CalendarYear,MONTH(JanSun1+20)=1),JanSun1+20,""),IF(AND(YEAR(JanSun1+27)=CalendarYear,MONTH(JanSun1+27)=1),JanSun1+27,""))</f>
        <v>42392</v>
      </c>
      <c r="H11" s="24">
        <f>IF(DAY(JanSun1)=1,IF(AND(YEAR(JanSun1+21)=CalendarYear,MONTH(JanSun1+21)=1),JanSun1+21,""),IF(AND(YEAR(JanSun1+28)=CalendarYear,MONTH(JanSun1+28)=1),JanSun1+28,""))</f>
        <v>42393</v>
      </c>
      <c r="I11" s="3"/>
    </row>
    <row r="12" spans="1:18" ht="55.5" customHeight="1" x14ac:dyDescent="0.25">
      <c r="A12"/>
      <c r="B12" s="30" t="s">
        <v>36</v>
      </c>
      <c r="C12" s="30" t="s">
        <v>25</v>
      </c>
      <c r="D12" s="30" t="s">
        <v>25</v>
      </c>
      <c r="E12" s="12"/>
      <c r="F12" s="30" t="s">
        <v>35</v>
      </c>
      <c r="G12" s="31" t="s">
        <v>34</v>
      </c>
      <c r="H12" s="13"/>
      <c r="I12" s="3"/>
    </row>
    <row r="13" spans="1:18" ht="15" customHeight="1" x14ac:dyDescent="0.25">
      <c r="A13"/>
      <c r="B13" s="23">
        <f>IF(DAY(JanSun1)=1,IF(AND(YEAR(JanSun1+22)=CalendarYear,MONTH(JanSun1+22)=1),JanSun1+22,""),IF(AND(YEAR(JanSun1+29)=CalendarYear,MONTH(JanSun1+29)=1),JanSun1+29,""))</f>
        <v>42394</v>
      </c>
      <c r="C13" s="23">
        <f>IF(DAY(JanSun1)=1,IF(AND(YEAR(JanSun1+23)=CalendarYear,MONTH(JanSun1+23)=1),JanSun1+23,""),IF(AND(YEAR(JanSun1+30)=CalendarYear,MONTH(JanSun1+30)=1),JanSun1+30,""))</f>
        <v>42395</v>
      </c>
      <c r="D13" s="23">
        <f>IF(DAY(JanSun1)=1,IF(AND(YEAR(JanSun1+24)=CalendarYear,MONTH(JanSun1+24)=1),JanSun1+24,""),IF(AND(YEAR(JanSun1+31)=CalendarYear,MONTH(JanSun1+31)=1),JanSun1+31,""))</f>
        <v>42396</v>
      </c>
      <c r="E13" s="23">
        <f>IF(DAY(JanSun1)=1,IF(AND(YEAR(JanSun1+25)=CalendarYear,MONTH(JanSun1+25)=1),JanSun1+25,""),IF(AND(YEAR(JanSun1+32)=CalendarYear,MONTH(JanSun1+32)=1),JanSun1+32,""))</f>
        <v>42397</v>
      </c>
      <c r="F13" s="23">
        <f>IF(DAY(JanSun1)=1,IF(AND(YEAR(JanSun1+26)=CalendarYear,MONTH(JanSun1+26)=1),JanSun1+26,""),IF(AND(YEAR(JanSun1+33)=CalendarYear,MONTH(JanSun1+33)=1),JanSun1+33,""))</f>
        <v>42398</v>
      </c>
      <c r="G13" s="23">
        <f>IF(DAY(JanSun1)=1,IF(AND(YEAR(JanSun1+27)=CalendarYear,MONTH(JanSun1+27)=1),JanSun1+27,""),IF(AND(YEAR(JanSun1+34)=CalendarYear,MONTH(JanSun1+34)=1),JanSun1+34,""))</f>
        <v>42399</v>
      </c>
      <c r="H13" s="23">
        <f>IF(DAY(JanSun1)=1,IF(AND(YEAR(JanSun1+28)=CalendarYear,MONTH(JanSun1+28)=1),JanSun1+28,""),IF(AND(YEAR(JanSun1+35)=CalendarYear,MONTH(JanSun1+35)=1),JanSun1+35,""))</f>
        <v>42400</v>
      </c>
      <c r="I13" s="3"/>
    </row>
    <row r="14" spans="1:18" ht="55.5" customHeight="1" x14ac:dyDescent="0.25">
      <c r="A14"/>
      <c r="B14" s="10"/>
      <c r="C14" s="36" t="s">
        <v>28</v>
      </c>
      <c r="D14" s="28" t="s">
        <v>25</v>
      </c>
      <c r="E14" s="10"/>
      <c r="F14" s="10"/>
      <c r="G14" s="11"/>
      <c r="H14" s="11"/>
      <c r="I14" s="3"/>
    </row>
    <row r="15" spans="1:18" ht="15" customHeight="1" x14ac:dyDescent="0.25">
      <c r="A15"/>
      <c r="B15" s="16" t="str">
        <f>IF(DAY(JanSun1)=1,IF(AND(YEAR(JanSun1+29)=CalendarYear,MONTH(JanSun1+29)=1),JanSun1+29,""),IF(AND(YEAR(JanSun1+36)=CalendarYear,MONTH(JanSun1+36)=1),JanSun1+36,""))</f>
        <v/>
      </c>
      <c r="C15" s="17" t="str">
        <f>IF(DAY(JanSun1)=1,IF(AND(YEAR(JanSun1+30)=CalendarYear,MONTH(JanSun1+30)=1),JanSun1+30,""),IF(AND(YEAR(JanSun1+37)=CalendarYear,MONTH(JanSun1+37)=1),JanSun1+37,""))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D16:H16"/>
    <mergeCell ref="D15:H15"/>
    <mergeCell ref="B3:F3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11</xdr:col>
                    <xdr:colOff>981075</xdr:colOff>
                    <xdr:row>1</xdr:row>
                    <xdr:rowOff>47625</xdr:rowOff>
                  </from>
                  <to>
                    <xdr:col>12</xdr:col>
                    <xdr:colOff>114300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G6" sqref="G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UPPER(TEXT(DATE(CalendarYear,10,1),"mmmm yyyy"))</f>
        <v>OCTOBER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37" t="str">
        <f>IF(DAY(OctSun1)=1,"",IF(AND(YEAR(OctSun1+1)=CalendarYear,MONTH(OctSun1+1)=10),OctSun1+1,""))</f>
        <v/>
      </c>
      <c r="C5" s="37" t="str">
        <f>IF(DAY(OctSun1)=1,"",IF(AND(YEAR(OctSun1+2)=CalendarYear,MONTH(OctSun1+2)=10),OctSun1+2,""))</f>
        <v/>
      </c>
      <c r="D5" s="37" t="str">
        <f>IF(DAY(OctSun1)=1,"",IF(AND(YEAR(OctSun1+3)=CalendarYear,MONTH(OctSun1+3)=10),OctSun1+3,""))</f>
        <v/>
      </c>
      <c r="E5" s="37" t="str">
        <f>IF(DAY(OctSun1)=1,"",IF(AND(YEAR(OctSun1+4)=CalendarYear,MONTH(OctSun1+4)=10),OctSun1+4,""))</f>
        <v/>
      </c>
      <c r="F5" s="37" t="str">
        <f>IF(DAY(OctSun1)=1,"",IF(AND(YEAR(OctSun1+5)=CalendarYear,MONTH(OctSun1+5)=10),OctSun1+5,""))</f>
        <v/>
      </c>
      <c r="G5" s="37">
        <f>IF(DAY(OctSun1)=1,"",IF(AND(YEAR(OctSun1+6)=CalendarYear,MONTH(OctSun1+6)=10),OctSun1+6,""))</f>
        <v>42644</v>
      </c>
      <c r="H5" s="37">
        <f>IF(DAY(OctSun1)=1,IF(AND(YEAR(OctSun1)=CalendarYear,MONTH(OctSun1)=10),OctSun1,""),IF(AND(YEAR(OctSun1+7)=CalendarYear,MONTH(OctSun1+7)=10),OctSun1+7,""))</f>
        <v>42645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38"/>
      <c r="C6" s="38"/>
      <c r="D6" s="38"/>
      <c r="E6" s="38"/>
      <c r="F6" s="38"/>
      <c r="G6" s="28" t="s">
        <v>25</v>
      </c>
      <c r="H6" s="39"/>
      <c r="I6" s="3"/>
    </row>
    <row r="7" spans="1:18" ht="15" customHeight="1" x14ac:dyDescent="0.25">
      <c r="A7"/>
      <c r="B7" s="40">
        <f>IF(DAY(OctSun1)=1,IF(AND(YEAR(OctSun1+1)=CalendarYear,MONTH(OctSun1+1)=10),OctSun1+1,""),IF(AND(YEAR(OctSun1+8)=CalendarYear,MONTH(OctSun1+8)=10),OctSun1+8,""))</f>
        <v>42646</v>
      </c>
      <c r="C7" s="40">
        <f>IF(DAY(OctSun1)=1,IF(AND(YEAR(OctSun1+2)=CalendarYear,MONTH(OctSun1+2)=10),OctSun1+2,""),IF(AND(YEAR(OctSun1+9)=CalendarYear,MONTH(OctSun1+9)=10),OctSun1+9,""))</f>
        <v>42647</v>
      </c>
      <c r="D7" s="40">
        <f>IF(DAY(OctSun1)=1,IF(AND(YEAR(OctSun1+3)=CalendarYear,MONTH(OctSun1+3)=10),OctSun1+3,""),IF(AND(YEAR(OctSun1+10)=CalendarYear,MONTH(OctSun1+10)=10),OctSun1+10,""))</f>
        <v>42648</v>
      </c>
      <c r="E7" s="40">
        <f>IF(DAY(OctSun1)=1,IF(AND(YEAR(OctSun1+4)=CalendarYear,MONTH(OctSun1+4)=10),OctSun1+4,""),IF(AND(YEAR(OctSun1+11)=CalendarYear,MONTH(OctSun1+11)=10),OctSun1+11,""))</f>
        <v>42649</v>
      </c>
      <c r="F7" s="40">
        <f>IF(DAY(OctSun1)=1,IF(AND(YEAR(OctSun1+5)=CalendarYear,MONTH(OctSun1+5)=10),OctSun1+5,""),IF(AND(YEAR(OctSun1+12)=CalendarYear,MONTH(OctSun1+12)=10),OctSun1+12,""))</f>
        <v>42650</v>
      </c>
      <c r="G7" s="40">
        <f>IF(DAY(OctSun1)=1,IF(AND(YEAR(OctSun1+6)=CalendarYear,MONTH(OctSun1+6)=10),OctSun1+6,""),IF(AND(YEAR(OctSun1+13)=CalendarYear,MONTH(OctSun1+13)=10),OctSun1+13,""))</f>
        <v>42651</v>
      </c>
      <c r="H7" s="40">
        <f>IF(DAY(OctSun1)=1,IF(AND(YEAR(OctSun1+7)=CalendarYear,MONTH(OctSun1+7)=10),OctSun1+7,""),IF(AND(YEAR(OctSun1+14)=CalendarYear,MONTH(OctSun1+14)=10),OctSun1+14,""))</f>
        <v>42652</v>
      </c>
      <c r="I7" s="3"/>
    </row>
    <row r="8" spans="1:18" ht="55.5" customHeight="1" x14ac:dyDescent="0.25">
      <c r="A8"/>
      <c r="B8" s="29"/>
      <c r="C8" s="28" t="s">
        <v>25</v>
      </c>
      <c r="D8" s="28" t="s">
        <v>25</v>
      </c>
      <c r="E8" s="29"/>
      <c r="F8" s="29"/>
      <c r="G8" s="41"/>
      <c r="H8" s="41"/>
      <c r="I8" s="3"/>
    </row>
    <row r="9" spans="1:18" ht="15" customHeight="1" x14ac:dyDescent="0.25">
      <c r="A9"/>
      <c r="B9" s="42">
        <f>IF(DAY(OctSun1)=1,IF(AND(YEAR(OctSun1+8)=CalendarYear,MONTH(OctSun1+8)=10),OctSun1+8,""),IF(AND(YEAR(OctSun1+15)=CalendarYear,MONTH(OctSun1+15)=10),OctSun1+15,""))</f>
        <v>42653</v>
      </c>
      <c r="C9" s="42">
        <f>IF(DAY(OctSun1)=1,IF(AND(YEAR(OctSun1+9)=CalendarYear,MONTH(OctSun1+9)=10),OctSun1+9,""),IF(AND(YEAR(OctSun1+16)=CalendarYear,MONTH(OctSun1+16)=10),OctSun1+16,""))</f>
        <v>42654</v>
      </c>
      <c r="D9" s="42">
        <f>IF(DAY(OctSun1)=1,IF(AND(YEAR(OctSun1+10)=CalendarYear,MONTH(OctSun1+10)=10),OctSun1+10,""),IF(AND(YEAR(OctSun1+17)=CalendarYear,MONTH(OctSun1+17)=10),OctSun1+17,""))</f>
        <v>42655</v>
      </c>
      <c r="E9" s="42">
        <f>IF(DAY(OctSun1)=1,IF(AND(YEAR(OctSun1+11)=CalendarYear,MONTH(OctSun1+11)=10),OctSun1+11,""),IF(AND(YEAR(OctSun1+18)=CalendarYear,MONTH(OctSun1+18)=10),OctSun1+18,""))</f>
        <v>42656</v>
      </c>
      <c r="F9" s="42">
        <f>IF(DAY(OctSun1)=1,IF(AND(YEAR(OctSun1+12)=CalendarYear,MONTH(OctSun1+12)=10),OctSun1+12,""),IF(AND(YEAR(OctSun1+19)=CalendarYear,MONTH(OctSun1+19)=10),OctSun1+19,""))</f>
        <v>42657</v>
      </c>
      <c r="G9" s="42">
        <f>IF(DAY(OctSun1)=1,IF(AND(YEAR(OctSun1+13)=CalendarYear,MONTH(OctSun1+13)=10),OctSun1+13,""),IF(AND(YEAR(OctSun1+20)=CalendarYear,MONTH(OctSun1+20)=10),OctSun1+20,""))</f>
        <v>42658</v>
      </c>
      <c r="H9" s="42">
        <f>IF(DAY(OctSun1)=1,IF(AND(YEAR(OctSun1+14)=CalendarYear,MONTH(OctSun1+14)=10),OctSun1+14,""),IF(AND(YEAR(OctSun1+21)=CalendarYear,MONTH(OctSun1+21)=10),OctSun1+21,""))</f>
        <v>42659</v>
      </c>
      <c r="I9" s="3"/>
    </row>
    <row r="10" spans="1:18" ht="55.5" customHeight="1" x14ac:dyDescent="0.25">
      <c r="A10"/>
      <c r="B10" s="38"/>
      <c r="C10" s="28" t="s">
        <v>25</v>
      </c>
      <c r="D10" s="28" t="s">
        <v>25</v>
      </c>
      <c r="E10" s="38"/>
      <c r="F10" s="38"/>
      <c r="G10" s="39"/>
      <c r="H10" s="39"/>
      <c r="I10" s="3"/>
    </row>
    <row r="11" spans="1:18" ht="15" customHeight="1" x14ac:dyDescent="0.25">
      <c r="A11"/>
      <c r="B11" s="43">
        <f>IF(DAY(OctSun1)=1,IF(AND(YEAR(OctSun1+15)=CalendarYear,MONTH(OctSun1+15)=10),OctSun1+15,""),IF(AND(YEAR(OctSun1+22)=CalendarYear,MONTH(OctSun1+22)=10),OctSun1+22,""))</f>
        <v>42660</v>
      </c>
      <c r="C11" s="43">
        <f>IF(DAY(OctSun1)=1,IF(AND(YEAR(OctSun1+16)=CalendarYear,MONTH(OctSun1+16)=10),OctSun1+16,""),IF(AND(YEAR(OctSun1+23)=CalendarYear,MONTH(OctSun1+23)=10),OctSun1+23,""))</f>
        <v>42661</v>
      </c>
      <c r="D11" s="43">
        <f>IF(DAY(OctSun1)=1,IF(AND(YEAR(OctSun1+17)=CalendarYear,MONTH(OctSun1+17)=10),OctSun1+17,""),IF(AND(YEAR(OctSun1+24)=CalendarYear,MONTH(OctSun1+24)=10),OctSun1+24,""))</f>
        <v>42662</v>
      </c>
      <c r="E11" s="43">
        <f>IF(DAY(OctSun1)=1,IF(AND(YEAR(OctSun1+18)=CalendarYear,MONTH(OctSun1+18)=10),OctSun1+18,""),IF(AND(YEAR(OctSun1+25)=CalendarYear,MONTH(OctSun1+25)=10),OctSun1+25,""))</f>
        <v>42663</v>
      </c>
      <c r="F11" s="43">
        <f>IF(DAY(OctSun1)=1,IF(AND(YEAR(OctSun1+19)=CalendarYear,MONTH(OctSun1+19)=10),OctSun1+19,""),IF(AND(YEAR(OctSun1+26)=CalendarYear,MONTH(OctSun1+26)=10),OctSun1+26,""))</f>
        <v>42664</v>
      </c>
      <c r="G11" s="43">
        <f>IF(DAY(OctSun1)=1,IF(AND(YEAR(OctSun1+20)=CalendarYear,MONTH(OctSun1+20)=10),OctSun1+20,""),IF(AND(YEAR(OctSun1+27)=CalendarYear,MONTH(OctSun1+27)=10),OctSun1+27,""))</f>
        <v>42665</v>
      </c>
      <c r="H11" s="43">
        <f>IF(DAY(OctSun1)=1,IF(AND(YEAR(OctSun1+21)=CalendarYear,MONTH(OctSun1+21)=10),OctSun1+21,""),IF(AND(YEAR(OctSun1+28)=CalendarYear,MONTH(OctSun1+28)=10),OctSun1+28,""))</f>
        <v>42666</v>
      </c>
      <c r="I11" s="3"/>
    </row>
    <row r="12" spans="1:18" ht="55.5" customHeight="1" x14ac:dyDescent="0.25">
      <c r="A12"/>
      <c r="B12" s="30" t="s">
        <v>10</v>
      </c>
      <c r="C12" s="28" t="s">
        <v>25</v>
      </c>
      <c r="D12" s="28" t="s">
        <v>25</v>
      </c>
      <c r="E12" s="29"/>
      <c r="F12" s="29"/>
      <c r="G12" s="41"/>
      <c r="H12" s="41"/>
      <c r="I12" s="3"/>
    </row>
    <row r="13" spans="1:18" ht="15" customHeight="1" x14ac:dyDescent="0.25">
      <c r="A13"/>
      <c r="B13" s="42">
        <f>IF(DAY(OctSun1)=1,IF(AND(YEAR(OctSun1+22)=CalendarYear,MONTH(OctSun1+22)=10),OctSun1+22,""),IF(AND(YEAR(OctSun1+29)=CalendarYear,MONTH(OctSun1+29)=10),OctSun1+29,""))</f>
        <v>42667</v>
      </c>
      <c r="C13" s="42">
        <f>IF(DAY(OctSun1)=1,IF(AND(YEAR(OctSun1+23)=CalendarYear,MONTH(OctSun1+23)=10),OctSun1+23,""),IF(AND(YEAR(OctSun1+30)=CalendarYear,MONTH(OctSun1+30)=10),OctSun1+30,""))</f>
        <v>42668</v>
      </c>
      <c r="D13" s="42">
        <f>IF(DAY(OctSun1)=1,IF(AND(YEAR(OctSun1+24)=CalendarYear,MONTH(OctSun1+24)=10),OctSun1+24,""),IF(AND(YEAR(OctSun1+31)=CalendarYear,MONTH(OctSun1+31)=10),OctSun1+31,""))</f>
        <v>42669</v>
      </c>
      <c r="E13" s="42">
        <f>IF(DAY(OctSun1)=1,IF(AND(YEAR(OctSun1+25)=CalendarYear,MONTH(OctSun1+25)=10),OctSun1+25,""),IF(AND(YEAR(OctSun1+32)=CalendarYear,MONTH(OctSun1+32)=10),OctSun1+32,""))</f>
        <v>42670</v>
      </c>
      <c r="F13" s="42">
        <f>IF(DAY(OctSun1)=1,IF(AND(YEAR(OctSun1+26)=CalendarYear,MONTH(OctSun1+26)=10),OctSun1+26,""),IF(AND(YEAR(OctSun1+33)=CalendarYear,MONTH(OctSun1+33)=10),OctSun1+33,""))</f>
        <v>42671</v>
      </c>
      <c r="G13" s="42">
        <f>IF(DAY(OctSun1)=1,IF(AND(YEAR(OctSun1+27)=CalendarYear,MONTH(OctSun1+27)=10),OctSun1+27,""),IF(AND(YEAR(OctSun1+34)=CalendarYear,MONTH(OctSun1+34)=10),OctSun1+34,""))</f>
        <v>42672</v>
      </c>
      <c r="H13" s="42">
        <f>IF(DAY(OctSun1)=1,IF(AND(YEAR(OctSun1+28)=CalendarYear,MONTH(OctSun1+28)=10),OctSun1+28,""),IF(AND(YEAR(OctSun1+35)=CalendarYear,MONTH(OctSun1+35)=10),OctSun1+35,""))</f>
        <v>42673</v>
      </c>
      <c r="I13" s="3"/>
    </row>
    <row r="14" spans="1:18" ht="55.5" customHeight="1" x14ac:dyDescent="0.25">
      <c r="A14"/>
      <c r="B14" s="38"/>
      <c r="C14" s="28" t="s">
        <v>25</v>
      </c>
      <c r="D14" s="28" t="s">
        <v>25</v>
      </c>
      <c r="E14" s="38"/>
      <c r="F14" s="38"/>
      <c r="G14" s="39"/>
      <c r="H14" s="39"/>
      <c r="I14" s="3"/>
    </row>
    <row r="15" spans="1:18" ht="15" customHeight="1" x14ac:dyDescent="0.25">
      <c r="A15"/>
      <c r="B15" s="43">
        <f>IF(DAY(OctSun1)=1,IF(AND(YEAR(OctSun1+29)=CalendarYear,MONTH(OctSun1+29)=10),OctSun1+29,""),IF(AND(YEAR(OctSun1+36)=CalendarYear,MONTH(OctSun1+36)=10),OctSun1+36,""))</f>
        <v>42674</v>
      </c>
      <c r="C15" s="44" t="str">
        <f>IF(DAY(OctSun1)=1,IF(AND(YEAR(OctSun1+30)=CalendarYear,MONTH(OctSun1+30)=10),OctSun1+30,""),IF(AND(YEAR(OctSun1+37)=CalendarYear,MONTH(OctSun1+37)=10),OctSun1+37,""))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57" t="s">
        <v>23</v>
      </c>
      <c r="E16" s="58"/>
      <c r="F16" s="58"/>
      <c r="G16" s="58"/>
      <c r="H16" s="5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D6" sqref="D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UPPER(TEXT(DATE(CalendarYear,11,1),"mmmm yyyy"))</f>
        <v>NOVEMBER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37" t="str">
        <f>IF(DAY(NovSun1)=1,"",IF(AND(YEAR(NovSun1+1)=CalendarYear,MONTH(NovSun1+1)=11),NovSun1+1,""))</f>
        <v/>
      </c>
      <c r="C5" s="37">
        <f>IF(DAY(NovSun1)=1,"",IF(AND(YEAR(NovSun1+2)=CalendarYear,MONTH(NovSun1+2)=11),NovSun1+2,""))</f>
        <v>42675</v>
      </c>
      <c r="D5" s="37">
        <f>IF(DAY(NovSun1)=1,"",IF(AND(YEAR(NovSun1+3)=CalendarYear,MONTH(NovSun1+3)=11),NovSun1+3,""))</f>
        <v>42676</v>
      </c>
      <c r="E5" s="37">
        <f>IF(DAY(NovSun1)=1,"",IF(AND(YEAR(NovSun1+4)=CalendarYear,MONTH(NovSun1+4)=11),NovSun1+4,""))</f>
        <v>42677</v>
      </c>
      <c r="F5" s="37">
        <f>IF(DAY(NovSun1)=1,"",IF(AND(YEAR(NovSun1+5)=CalendarYear,MONTH(NovSun1+5)=11),NovSun1+5,""))</f>
        <v>42678</v>
      </c>
      <c r="G5" s="37">
        <f>IF(DAY(NovSun1)=1,"",IF(AND(YEAR(NovSun1+6)=CalendarYear,MONTH(NovSun1+6)=11),NovSun1+6,""))</f>
        <v>42679</v>
      </c>
      <c r="H5" s="37">
        <f>IF(DAY(NovSun1)=1,IF(AND(YEAR(NovSun1)=CalendarYear,MONTH(NovSun1)=11),NovSun1,""),IF(AND(YEAR(NovSun1+7)=CalendarYear,MONTH(NovSun1+7)=11),NovSun1+7,""))</f>
        <v>42680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38"/>
      <c r="C6" s="28" t="s">
        <v>25</v>
      </c>
      <c r="D6" s="28" t="s">
        <v>25</v>
      </c>
      <c r="E6" s="38"/>
      <c r="F6" s="38"/>
      <c r="G6" s="28" t="s">
        <v>25</v>
      </c>
      <c r="H6" s="39"/>
      <c r="I6" s="3"/>
    </row>
    <row r="7" spans="1:18" ht="15" customHeight="1" x14ac:dyDescent="0.25">
      <c r="A7"/>
      <c r="B7" s="40">
        <f>IF(DAY(NovSun1)=1,IF(AND(YEAR(NovSun1+1)=CalendarYear,MONTH(NovSun1+1)=11),NovSun1+1,""),IF(AND(YEAR(NovSun1+8)=CalendarYear,MONTH(NovSun1+8)=11),NovSun1+8,""))</f>
        <v>42681</v>
      </c>
      <c r="C7" s="40">
        <f>IF(DAY(NovSun1)=1,IF(AND(YEAR(NovSun1+2)=CalendarYear,MONTH(NovSun1+2)=11),NovSun1+2,""),IF(AND(YEAR(NovSun1+9)=CalendarYear,MONTH(NovSun1+9)=11),NovSun1+9,""))</f>
        <v>42682</v>
      </c>
      <c r="D7" s="40">
        <f>IF(DAY(NovSun1)=1,IF(AND(YEAR(NovSun1+3)=CalendarYear,MONTH(NovSun1+3)=11),NovSun1+3,""),IF(AND(YEAR(NovSun1+10)=CalendarYear,MONTH(NovSun1+10)=11),NovSun1+10,""))</f>
        <v>42683</v>
      </c>
      <c r="E7" s="40">
        <f>IF(DAY(NovSun1)=1,IF(AND(YEAR(NovSun1+4)=CalendarYear,MONTH(NovSun1+4)=11),NovSun1+4,""),IF(AND(YEAR(NovSun1+11)=CalendarYear,MONTH(NovSun1+11)=11),NovSun1+11,""))</f>
        <v>42684</v>
      </c>
      <c r="F7" s="40">
        <f>IF(DAY(NovSun1)=1,IF(AND(YEAR(NovSun1+5)=CalendarYear,MONTH(NovSun1+5)=11),NovSun1+5,""),IF(AND(YEAR(NovSun1+12)=CalendarYear,MONTH(NovSun1+12)=11),NovSun1+12,""))</f>
        <v>42685</v>
      </c>
      <c r="G7" s="40">
        <f>IF(DAY(NovSun1)=1,IF(AND(YEAR(NovSun1+6)=CalendarYear,MONTH(NovSun1+6)=11),NovSun1+6,""),IF(AND(YEAR(NovSun1+13)=CalendarYear,MONTH(NovSun1+13)=11),NovSun1+13,""))</f>
        <v>42686</v>
      </c>
      <c r="H7" s="40">
        <f>IF(DAY(NovSun1)=1,IF(AND(YEAR(NovSun1+7)=CalendarYear,MONTH(NovSun1+7)=11),NovSun1+7,""),IF(AND(YEAR(NovSun1+14)=CalendarYear,MONTH(NovSun1+14)=11),NovSun1+14,""))</f>
        <v>42687</v>
      </c>
      <c r="I7" s="3"/>
    </row>
    <row r="8" spans="1:18" ht="55.5" customHeight="1" x14ac:dyDescent="0.25">
      <c r="A8"/>
      <c r="B8" s="30" t="s">
        <v>13</v>
      </c>
      <c r="C8" s="28" t="s">
        <v>25</v>
      </c>
      <c r="D8" s="28" t="s">
        <v>25</v>
      </c>
      <c r="E8" s="29"/>
      <c r="F8" s="29"/>
      <c r="G8" s="41"/>
      <c r="H8" s="41"/>
      <c r="I8" s="3"/>
    </row>
    <row r="9" spans="1:18" ht="15" customHeight="1" x14ac:dyDescent="0.25">
      <c r="A9"/>
      <c r="B9" s="42">
        <f>IF(DAY(NovSun1)=1,IF(AND(YEAR(NovSun1+8)=CalendarYear,MONTH(NovSun1+8)=11),NovSun1+8,""),IF(AND(YEAR(NovSun1+15)=CalendarYear,MONTH(NovSun1+15)=11),NovSun1+15,""))</f>
        <v>42688</v>
      </c>
      <c r="C9" s="42">
        <f>IF(DAY(NovSun1)=1,IF(AND(YEAR(NovSun1+9)=CalendarYear,MONTH(NovSun1+9)=11),NovSun1+9,""),IF(AND(YEAR(NovSun1+16)=CalendarYear,MONTH(NovSun1+16)=11),NovSun1+16,""))</f>
        <v>42689</v>
      </c>
      <c r="D9" s="42">
        <f>IF(DAY(NovSun1)=1,IF(AND(YEAR(NovSun1+10)=CalendarYear,MONTH(NovSun1+10)=11),NovSun1+10,""),IF(AND(YEAR(NovSun1+17)=CalendarYear,MONTH(NovSun1+17)=11),NovSun1+17,""))</f>
        <v>42690</v>
      </c>
      <c r="E9" s="42">
        <f>IF(DAY(NovSun1)=1,IF(AND(YEAR(NovSun1+11)=CalendarYear,MONTH(NovSun1+11)=11),NovSun1+11,""),IF(AND(YEAR(NovSun1+18)=CalendarYear,MONTH(NovSun1+18)=11),NovSun1+18,""))</f>
        <v>42691</v>
      </c>
      <c r="F9" s="42">
        <f>IF(DAY(NovSun1)=1,IF(AND(YEAR(NovSun1+12)=CalendarYear,MONTH(NovSun1+12)=11),NovSun1+12,""),IF(AND(YEAR(NovSun1+19)=CalendarYear,MONTH(NovSun1+19)=11),NovSun1+19,""))</f>
        <v>42692</v>
      </c>
      <c r="G9" s="42">
        <f>IF(DAY(NovSun1)=1,IF(AND(YEAR(NovSun1+13)=CalendarYear,MONTH(NovSun1+13)=11),NovSun1+13,""),IF(AND(YEAR(NovSun1+20)=CalendarYear,MONTH(NovSun1+20)=11),NovSun1+20,""))</f>
        <v>42693</v>
      </c>
      <c r="H9" s="42">
        <f>IF(DAY(NovSun1)=1,IF(AND(YEAR(NovSun1+14)=CalendarYear,MONTH(NovSun1+14)=11),NovSun1+14,""),IF(AND(YEAR(NovSun1+21)=CalendarYear,MONTH(NovSun1+21)=11),NovSun1+21,""))</f>
        <v>42694</v>
      </c>
      <c r="I9" s="3"/>
    </row>
    <row r="10" spans="1:18" ht="55.5" customHeight="1" x14ac:dyDescent="0.25">
      <c r="A10"/>
      <c r="B10" s="38"/>
      <c r="C10" s="28" t="s">
        <v>25</v>
      </c>
      <c r="D10" s="28" t="s">
        <v>25</v>
      </c>
      <c r="E10" s="38"/>
      <c r="F10" s="38"/>
      <c r="G10" s="39"/>
      <c r="H10" s="39"/>
      <c r="I10" s="3"/>
    </row>
    <row r="11" spans="1:18" ht="15" customHeight="1" x14ac:dyDescent="0.25">
      <c r="A11"/>
      <c r="B11" s="43">
        <f>IF(DAY(NovSun1)=1,IF(AND(YEAR(NovSun1+15)=CalendarYear,MONTH(NovSun1+15)=11),NovSun1+15,""),IF(AND(YEAR(NovSun1+22)=CalendarYear,MONTH(NovSun1+22)=11),NovSun1+22,""))</f>
        <v>42695</v>
      </c>
      <c r="C11" s="43">
        <f>IF(DAY(NovSun1)=1,IF(AND(YEAR(NovSun1+16)=CalendarYear,MONTH(NovSun1+16)=11),NovSun1+16,""),IF(AND(YEAR(NovSun1+23)=CalendarYear,MONTH(NovSun1+23)=11),NovSun1+23,""))</f>
        <v>42696</v>
      </c>
      <c r="D11" s="43">
        <f>IF(DAY(NovSun1)=1,IF(AND(YEAR(NovSun1+17)=CalendarYear,MONTH(NovSun1+17)=11),NovSun1+17,""),IF(AND(YEAR(NovSun1+24)=CalendarYear,MONTH(NovSun1+24)=11),NovSun1+24,""))</f>
        <v>42697</v>
      </c>
      <c r="E11" s="43">
        <f>IF(DAY(NovSun1)=1,IF(AND(YEAR(NovSun1+18)=CalendarYear,MONTH(NovSun1+18)=11),NovSun1+18,""),IF(AND(YEAR(NovSun1+25)=CalendarYear,MONTH(NovSun1+25)=11),NovSun1+25,""))</f>
        <v>42698</v>
      </c>
      <c r="F11" s="43">
        <f>IF(DAY(NovSun1)=1,IF(AND(YEAR(NovSun1+19)=CalendarYear,MONTH(NovSun1+19)=11),NovSun1+19,""),IF(AND(YEAR(NovSun1+26)=CalendarYear,MONTH(NovSun1+26)=11),NovSun1+26,""))</f>
        <v>42699</v>
      </c>
      <c r="G11" s="43">
        <f>IF(DAY(NovSun1)=1,IF(AND(YEAR(NovSun1+20)=CalendarYear,MONTH(NovSun1+20)=11),NovSun1+20,""),IF(AND(YEAR(NovSun1+27)=CalendarYear,MONTH(NovSun1+27)=11),NovSun1+27,""))</f>
        <v>42700</v>
      </c>
      <c r="H11" s="43">
        <f>IF(DAY(NovSun1)=1,IF(AND(YEAR(NovSun1+21)=CalendarYear,MONTH(NovSun1+21)=11),NovSun1+21,""),IF(AND(YEAR(NovSun1+28)=CalendarYear,MONTH(NovSun1+28)=11),NovSun1+28,""))</f>
        <v>42701</v>
      </c>
      <c r="I11" s="3"/>
    </row>
    <row r="12" spans="1:18" ht="55.5" customHeight="1" x14ac:dyDescent="0.25">
      <c r="A12"/>
      <c r="B12" s="30" t="s">
        <v>10</v>
      </c>
      <c r="C12" s="28" t="s">
        <v>25</v>
      </c>
      <c r="D12" s="28" t="s">
        <v>25</v>
      </c>
      <c r="E12" s="30" t="s">
        <v>18</v>
      </c>
      <c r="F12" s="29"/>
      <c r="G12" s="41"/>
      <c r="H12" s="41"/>
      <c r="I12" s="3"/>
    </row>
    <row r="13" spans="1:18" ht="15" customHeight="1" x14ac:dyDescent="0.25">
      <c r="A13"/>
      <c r="B13" s="42">
        <f>IF(DAY(NovSun1)=1,IF(AND(YEAR(NovSun1+22)=CalendarYear,MONTH(NovSun1+22)=11),NovSun1+22,""),IF(AND(YEAR(NovSun1+29)=CalendarYear,MONTH(NovSun1+29)=11),NovSun1+29,""))</f>
        <v>42702</v>
      </c>
      <c r="C13" s="42">
        <f>IF(DAY(NovSun1)=1,IF(AND(YEAR(NovSun1+23)=CalendarYear,MONTH(NovSun1+23)=11),NovSun1+23,""),IF(AND(YEAR(NovSun1+30)=CalendarYear,MONTH(NovSun1+30)=11),NovSun1+30,""))</f>
        <v>42703</v>
      </c>
      <c r="D13" s="42">
        <f>IF(DAY(NovSun1)=1,IF(AND(YEAR(NovSun1+24)=CalendarYear,MONTH(NovSun1+24)=11),NovSun1+24,""),IF(AND(YEAR(NovSun1+31)=CalendarYear,MONTH(NovSun1+31)=11),NovSun1+31,""))</f>
        <v>42704</v>
      </c>
      <c r="E13" s="42" t="str">
        <f>IF(DAY(NovSun1)=1,IF(AND(YEAR(NovSun1+25)=CalendarYear,MONTH(NovSun1+25)=11),NovSun1+25,""),IF(AND(YEAR(NovSun1+32)=CalendarYear,MONTH(NovSun1+32)=11),NovSun1+32,""))</f>
        <v/>
      </c>
      <c r="F13" s="42" t="str">
        <f>IF(DAY(NovSun1)=1,IF(AND(YEAR(NovSun1+26)=CalendarYear,MONTH(NovSun1+26)=11),NovSun1+26,""),IF(AND(YEAR(NovSun1+33)=CalendarYear,MONTH(NovSun1+33)=11),NovSun1+33,""))</f>
        <v/>
      </c>
      <c r="G13" s="42" t="str">
        <f>IF(DAY(NovSun1)=1,IF(AND(YEAR(NovSun1+27)=CalendarYear,MONTH(NovSun1+27)=11),NovSun1+27,""),IF(AND(YEAR(NovSun1+34)=CalendarYear,MONTH(NovSun1+34)=11),NovSun1+34,""))</f>
        <v/>
      </c>
      <c r="H13" s="42" t="str">
        <f>IF(DAY(NovSun1)=1,IF(AND(YEAR(NovSun1+28)=CalendarYear,MONTH(NovSun1+28)=11),NovSun1+28,""),IF(AND(YEAR(NovSun1+35)=CalendarYear,MONTH(NovSun1+35)=11),NovSun1+35,""))</f>
        <v/>
      </c>
      <c r="I13" s="3"/>
    </row>
    <row r="14" spans="1:18" ht="55.5" customHeight="1" x14ac:dyDescent="0.25">
      <c r="A14"/>
      <c r="B14" s="38"/>
      <c r="C14" s="28" t="s">
        <v>25</v>
      </c>
      <c r="D14" s="38"/>
      <c r="E14" s="38"/>
      <c r="F14" s="38"/>
      <c r="G14" s="39"/>
      <c r="H14" s="39"/>
      <c r="I14" s="3"/>
    </row>
    <row r="15" spans="1:18" ht="15" customHeight="1" x14ac:dyDescent="0.25">
      <c r="A15"/>
      <c r="B15" s="43" t="str">
        <f>IF(DAY(NovSun1)=1,IF(AND(YEAR(NovSun1+29)=CalendarYear,MONTH(NovSun1+29)=11),NovSun1+29,""),IF(AND(YEAR(NovSun1+36)=CalendarYear,MONTH(NovSun1+36)=11),NovSun1+36,""))</f>
        <v/>
      </c>
      <c r="C15" s="44" t="str">
        <f>IF(DAY(NovSun1)=1,IF(AND(YEAR(NovSun1+30)=CalendarYear,MONTH(NovSun1+30)=11),NovSun1+30,""),IF(AND(YEAR(NovSun1+37)=CalendarYear,MONTH(NovSun1+37)=11),NovSun1+37,""))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57" t="s">
        <v>22</v>
      </c>
      <c r="E16" s="58"/>
      <c r="F16" s="58"/>
      <c r="G16" s="58"/>
      <c r="H16" s="5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D8" sqref="D8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UPPER(TEXT(DATE(CalendarYear,12,1),"mmmm yyyy"))</f>
        <v>DECEMBER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37" t="str">
        <f>IF(DAY(DecSun1)=1,"",IF(AND(YEAR(DecSun1+1)=CalendarYear,MONTH(DecSun1+1)=12),DecSun1+1,""))</f>
        <v/>
      </c>
      <c r="C5" s="37" t="str">
        <f>IF(DAY(DecSun1)=1,"",IF(AND(YEAR(DecSun1+2)=CalendarYear,MONTH(DecSun1+2)=12),DecSun1+2,""))</f>
        <v/>
      </c>
      <c r="D5" s="37" t="str">
        <f>IF(DAY(DecSun1)=1,"",IF(AND(YEAR(DecSun1+3)=CalendarYear,MONTH(DecSun1+3)=12),DecSun1+3,""))</f>
        <v/>
      </c>
      <c r="E5" s="37">
        <f>IF(DAY(DecSun1)=1,"",IF(AND(YEAR(DecSun1+4)=CalendarYear,MONTH(DecSun1+4)=12),DecSun1+4,""))</f>
        <v>42705</v>
      </c>
      <c r="F5" s="37">
        <f>IF(DAY(DecSun1)=1,"",IF(AND(YEAR(DecSun1+5)=CalendarYear,MONTH(DecSun1+5)=12),DecSun1+5,""))</f>
        <v>42706</v>
      </c>
      <c r="G5" s="37">
        <f>IF(DAY(DecSun1)=1,"",IF(AND(YEAR(DecSun1+6)=CalendarYear,MONTH(DecSun1+6)=12),DecSun1+6,""))</f>
        <v>42707</v>
      </c>
      <c r="H5" s="37">
        <f>IF(DAY(DecSun1)=1,IF(AND(YEAR(DecSun1)=CalendarYear,MONTH(DecSun1)=12),DecSun1,""),IF(AND(YEAR(DecSun1+7)=CalendarYear,MONTH(DecSun1+7)=12),DecSun1+7,""))</f>
        <v>42708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38"/>
      <c r="C6" s="38"/>
      <c r="D6" s="38"/>
      <c r="E6" s="38"/>
      <c r="F6" s="38"/>
      <c r="G6" s="28" t="s">
        <v>25</v>
      </c>
      <c r="H6" s="39"/>
      <c r="I6" s="3"/>
    </row>
    <row r="7" spans="1:18" ht="15" customHeight="1" x14ac:dyDescent="0.25">
      <c r="A7"/>
      <c r="B7" s="40">
        <f>IF(DAY(DecSun1)=1,IF(AND(YEAR(DecSun1+1)=CalendarYear,MONTH(DecSun1+1)=12),DecSun1+1,""),IF(AND(YEAR(DecSun1+8)=CalendarYear,MONTH(DecSun1+8)=12),DecSun1+8,""))</f>
        <v>42709</v>
      </c>
      <c r="C7" s="40">
        <f>IF(DAY(DecSun1)=1,IF(AND(YEAR(DecSun1+2)=CalendarYear,MONTH(DecSun1+2)=12),DecSun1+2,""),IF(AND(YEAR(DecSun1+9)=CalendarYear,MONTH(DecSun1+9)=12),DecSun1+9,""))</f>
        <v>42710</v>
      </c>
      <c r="D7" s="40">
        <f>IF(DAY(DecSun1)=1,IF(AND(YEAR(DecSun1+3)=CalendarYear,MONTH(DecSun1+3)=12),DecSun1+3,""),IF(AND(YEAR(DecSun1+10)=CalendarYear,MONTH(DecSun1+10)=12),DecSun1+10,""))</f>
        <v>42711</v>
      </c>
      <c r="E7" s="40">
        <f>IF(DAY(DecSun1)=1,IF(AND(YEAR(DecSun1+4)=CalendarYear,MONTH(DecSun1+4)=12),DecSun1+4,""),IF(AND(YEAR(DecSun1+11)=CalendarYear,MONTH(DecSun1+11)=12),DecSun1+11,""))</f>
        <v>42712</v>
      </c>
      <c r="F7" s="40">
        <f>IF(DAY(DecSun1)=1,IF(AND(YEAR(DecSun1+5)=CalendarYear,MONTH(DecSun1+5)=12),DecSun1+5,""),IF(AND(YEAR(DecSun1+12)=CalendarYear,MONTH(DecSun1+12)=12),DecSun1+12,""))</f>
        <v>42713</v>
      </c>
      <c r="G7" s="40">
        <f>IF(DAY(DecSun1)=1,IF(AND(YEAR(DecSun1+6)=CalendarYear,MONTH(DecSun1+6)=12),DecSun1+6,""),IF(AND(YEAR(DecSun1+13)=CalendarYear,MONTH(DecSun1+13)=12),DecSun1+13,""))</f>
        <v>42714</v>
      </c>
      <c r="H7" s="40">
        <f>IF(DAY(DecSun1)=1,IF(AND(YEAR(DecSun1+7)=CalendarYear,MONTH(DecSun1+7)=12),DecSun1+7,""),IF(AND(YEAR(DecSun1+14)=CalendarYear,MONTH(DecSun1+14)=12),DecSun1+14,""))</f>
        <v>42715</v>
      </c>
      <c r="I7" s="3"/>
    </row>
    <row r="8" spans="1:18" ht="55.5" customHeight="1" x14ac:dyDescent="0.25">
      <c r="A8"/>
      <c r="B8" s="30" t="s">
        <v>17</v>
      </c>
      <c r="C8" s="28" t="s">
        <v>25</v>
      </c>
      <c r="D8" s="28" t="s">
        <v>25</v>
      </c>
      <c r="E8" s="29"/>
      <c r="F8" s="29"/>
      <c r="G8" s="41"/>
      <c r="H8" s="41"/>
      <c r="I8" s="3"/>
    </row>
    <row r="9" spans="1:18" ht="15" customHeight="1" x14ac:dyDescent="0.25">
      <c r="A9"/>
      <c r="B9" s="42">
        <f>IF(DAY(DecSun1)=1,IF(AND(YEAR(DecSun1+8)=CalendarYear,MONTH(DecSun1+8)=12),DecSun1+8,""),IF(AND(YEAR(DecSun1+15)=CalendarYear,MONTH(DecSun1+15)=12),DecSun1+15,""))</f>
        <v>42716</v>
      </c>
      <c r="C9" s="42">
        <f>IF(DAY(DecSun1)=1,IF(AND(YEAR(DecSun1+9)=CalendarYear,MONTH(DecSun1+9)=12),DecSun1+9,""),IF(AND(YEAR(DecSun1+16)=CalendarYear,MONTH(DecSun1+16)=12),DecSun1+16,""))</f>
        <v>42717</v>
      </c>
      <c r="D9" s="42">
        <f>IF(DAY(DecSun1)=1,IF(AND(YEAR(DecSun1+10)=CalendarYear,MONTH(DecSun1+10)=12),DecSun1+10,""),IF(AND(YEAR(DecSun1+17)=CalendarYear,MONTH(DecSun1+17)=12),DecSun1+17,""))</f>
        <v>42718</v>
      </c>
      <c r="E9" s="42">
        <f>IF(DAY(DecSun1)=1,IF(AND(YEAR(DecSun1+11)=CalendarYear,MONTH(DecSun1+11)=12),DecSun1+11,""),IF(AND(YEAR(DecSun1+18)=CalendarYear,MONTH(DecSun1+18)=12),DecSun1+18,""))</f>
        <v>42719</v>
      </c>
      <c r="F9" s="42">
        <f>IF(DAY(DecSun1)=1,IF(AND(YEAR(DecSun1+12)=CalendarYear,MONTH(DecSun1+12)=12),DecSun1+12,""),IF(AND(YEAR(DecSun1+19)=CalendarYear,MONTH(DecSun1+19)=12),DecSun1+19,""))</f>
        <v>42720</v>
      </c>
      <c r="G9" s="42">
        <f>IF(DAY(DecSun1)=1,IF(AND(YEAR(DecSun1+13)=CalendarYear,MONTH(DecSun1+13)=12),DecSun1+13,""),IF(AND(YEAR(DecSun1+20)=CalendarYear,MONTH(DecSun1+20)=12),DecSun1+20,""))</f>
        <v>42721</v>
      </c>
      <c r="H9" s="42">
        <f>IF(DAY(DecSun1)=1,IF(AND(YEAR(DecSun1+14)=CalendarYear,MONTH(DecSun1+14)=12),DecSun1+14,""),IF(AND(YEAR(DecSun1+21)=CalendarYear,MONTH(DecSun1+21)=12),DecSun1+21,""))</f>
        <v>42722</v>
      </c>
      <c r="I9" s="3"/>
    </row>
    <row r="10" spans="1:18" ht="55.5" customHeight="1" x14ac:dyDescent="0.25">
      <c r="A10"/>
      <c r="B10" s="38"/>
      <c r="C10" s="28" t="s">
        <v>25</v>
      </c>
      <c r="D10" s="28" t="s">
        <v>25</v>
      </c>
      <c r="E10" s="38"/>
      <c r="F10" s="38"/>
      <c r="G10" s="39"/>
      <c r="H10" s="39"/>
      <c r="I10" s="3"/>
    </row>
    <row r="11" spans="1:18" ht="15" customHeight="1" x14ac:dyDescent="0.25">
      <c r="A11"/>
      <c r="B11" s="43">
        <f>IF(DAY(DecSun1)=1,IF(AND(YEAR(DecSun1+15)=CalendarYear,MONTH(DecSun1+15)=12),DecSun1+15,""),IF(AND(YEAR(DecSun1+22)=CalendarYear,MONTH(DecSun1+22)=12),DecSun1+22,""))</f>
        <v>42723</v>
      </c>
      <c r="C11" s="43">
        <f>IF(DAY(DecSun1)=1,IF(AND(YEAR(DecSun1+16)=CalendarYear,MONTH(DecSun1+16)=12),DecSun1+16,""),IF(AND(YEAR(DecSun1+23)=CalendarYear,MONTH(DecSun1+23)=12),DecSun1+23,""))</f>
        <v>42724</v>
      </c>
      <c r="D11" s="43">
        <f>IF(DAY(DecSun1)=1,IF(AND(YEAR(DecSun1+17)=CalendarYear,MONTH(DecSun1+17)=12),DecSun1+17,""),IF(AND(YEAR(DecSun1+24)=CalendarYear,MONTH(DecSun1+24)=12),DecSun1+24,""))</f>
        <v>42725</v>
      </c>
      <c r="E11" s="43">
        <f>IF(DAY(DecSun1)=1,IF(AND(YEAR(DecSun1+18)=CalendarYear,MONTH(DecSun1+18)=12),DecSun1+18,""),IF(AND(YEAR(DecSun1+25)=CalendarYear,MONTH(DecSun1+25)=12),DecSun1+25,""))</f>
        <v>42726</v>
      </c>
      <c r="F11" s="43">
        <f>IF(DAY(DecSun1)=1,IF(AND(YEAR(DecSun1+19)=CalendarYear,MONTH(DecSun1+19)=12),DecSun1+19,""),IF(AND(YEAR(DecSun1+26)=CalendarYear,MONTH(DecSun1+26)=12),DecSun1+26,""))</f>
        <v>42727</v>
      </c>
      <c r="G11" s="43">
        <f>IF(DAY(DecSun1)=1,IF(AND(YEAR(DecSun1+20)=CalendarYear,MONTH(DecSun1+20)=12),DecSun1+20,""),IF(AND(YEAR(DecSun1+27)=CalendarYear,MONTH(DecSun1+27)=12),DecSun1+27,""))</f>
        <v>42728</v>
      </c>
      <c r="H11" s="43">
        <f>IF(DAY(DecSun1)=1,IF(AND(YEAR(DecSun1+21)=CalendarYear,MONTH(DecSun1+21)=12),DecSun1+21,""),IF(AND(YEAR(DecSun1+28)=CalendarYear,MONTH(DecSun1+28)=12),DecSun1+28,""))</f>
        <v>42729</v>
      </c>
      <c r="I11" s="3"/>
    </row>
    <row r="12" spans="1:18" ht="55.5" customHeight="1" x14ac:dyDescent="0.25">
      <c r="A12"/>
      <c r="B12" s="30" t="s">
        <v>10</v>
      </c>
      <c r="C12" s="28" t="s">
        <v>25</v>
      </c>
      <c r="D12" s="28" t="s">
        <v>25</v>
      </c>
      <c r="E12" s="29"/>
      <c r="F12" s="29"/>
      <c r="G12" s="41"/>
      <c r="H12" s="31" t="s">
        <v>20</v>
      </c>
      <c r="I12" s="3"/>
    </row>
    <row r="13" spans="1:18" ht="15" customHeight="1" x14ac:dyDescent="0.25">
      <c r="A13"/>
      <c r="B13" s="42">
        <f>IF(DAY(DecSun1)=1,IF(AND(YEAR(DecSun1+22)=CalendarYear,MONTH(DecSun1+22)=12),DecSun1+22,""),IF(AND(YEAR(DecSun1+29)=CalendarYear,MONTH(DecSun1+29)=12),DecSun1+29,""))</f>
        <v>42730</v>
      </c>
      <c r="C13" s="42">
        <f>IF(DAY(DecSun1)=1,IF(AND(YEAR(DecSun1+23)=CalendarYear,MONTH(DecSun1+23)=12),DecSun1+23,""),IF(AND(YEAR(DecSun1+30)=CalendarYear,MONTH(DecSun1+30)=12),DecSun1+30,""))</f>
        <v>42731</v>
      </c>
      <c r="D13" s="42">
        <f>IF(DAY(DecSun1)=1,IF(AND(YEAR(DecSun1+24)=CalendarYear,MONTH(DecSun1+24)=12),DecSun1+24,""),IF(AND(YEAR(DecSun1+31)=CalendarYear,MONTH(DecSun1+31)=12),DecSun1+31,""))</f>
        <v>42732</v>
      </c>
      <c r="E13" s="42">
        <f>IF(DAY(DecSun1)=1,IF(AND(YEAR(DecSun1+25)=CalendarYear,MONTH(DecSun1+25)=12),DecSun1+25,""),IF(AND(YEAR(DecSun1+32)=CalendarYear,MONTH(DecSun1+32)=12),DecSun1+32,""))</f>
        <v>42733</v>
      </c>
      <c r="F13" s="42">
        <f>IF(DAY(DecSun1)=1,IF(AND(YEAR(DecSun1+26)=CalendarYear,MONTH(DecSun1+26)=12),DecSun1+26,""),IF(AND(YEAR(DecSun1+33)=CalendarYear,MONTH(DecSun1+33)=12),DecSun1+33,""))</f>
        <v>42734</v>
      </c>
      <c r="G13" s="42">
        <f>IF(DAY(DecSun1)=1,IF(AND(YEAR(DecSun1+27)=CalendarYear,MONTH(DecSun1+27)=12),DecSun1+27,""),IF(AND(YEAR(DecSun1+34)=CalendarYear,MONTH(DecSun1+34)=12),DecSun1+34,""))</f>
        <v>42735</v>
      </c>
      <c r="H13" s="42" t="str">
        <f>IF(DAY(DecSun1)=1,IF(AND(YEAR(DecSun1+28)=CalendarYear,MONTH(DecSun1+28)=12),DecSun1+28,""),IF(AND(YEAR(DecSun1+35)=CalendarYear,MONTH(DecSun1+35)=12),DecSun1+35,""))</f>
        <v/>
      </c>
      <c r="I13" s="3"/>
    </row>
    <row r="14" spans="1:18" ht="55.5" customHeight="1" x14ac:dyDescent="0.25">
      <c r="A14"/>
      <c r="B14" s="38"/>
      <c r="C14" s="28" t="s">
        <v>25</v>
      </c>
      <c r="D14" s="28" t="s">
        <v>25</v>
      </c>
      <c r="E14" s="38"/>
      <c r="F14" s="38"/>
      <c r="G14" s="39"/>
      <c r="H14" s="39"/>
      <c r="I14" s="3"/>
    </row>
    <row r="15" spans="1:18" ht="15" customHeight="1" x14ac:dyDescent="0.25">
      <c r="A15"/>
      <c r="B15" s="43" t="str">
        <f>IF(DAY(DecSun1)=1,IF(AND(YEAR(DecSun1+29)=CalendarYear,MONTH(DecSun1+29)=12),DecSun1+29,""),IF(AND(YEAR(DecSun1+36)=CalendarYear,MONTH(DecSun1+36)=12),DecSun1+36,""))</f>
        <v/>
      </c>
      <c r="C15" s="44" t="str">
        <f>IF(DAY(DecSun1)=1,IF(AND(YEAR(DecSun1+30)=CalendarYear,MONTH(DecSun1+30)=12),DecSun1+30,""),IF(AND(YEAR(DecSun1+37)=CalendarYear,MONTH(DecSun1+37)=12),DecSun1+37,""))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57" t="s">
        <v>21</v>
      </c>
      <c r="E16" s="58"/>
      <c r="F16" s="58"/>
      <c r="G16" s="58"/>
      <c r="H16" s="59"/>
      <c r="I16" s="3"/>
    </row>
    <row r="17" spans="3:5" ht="22.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H8" sqref="H8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UPPER(TEXT(DATE(CalendarYear,2,1),"mmmm yyyy"))</f>
        <v>FEBRUARY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21">
        <f>IF(DAY(FebSun1)=1,"",IF(AND(YEAR(FebSun1+1)=CalendarYear,MONTH(FebSun1+1)=2),FebSun1+1,""))</f>
        <v>42401</v>
      </c>
      <c r="C5" s="21">
        <f>IF(DAY(FebSun1)=1,"",IF(AND(YEAR(FebSun1+2)=CalendarYear,MONTH(FebSun1+2)=2),FebSun1+2,""))</f>
        <v>42402</v>
      </c>
      <c r="D5" s="21">
        <f>IF(DAY(FebSun1)=1,"",IF(AND(YEAR(FebSun1+3)=CalendarYear,MONTH(FebSun1+3)=2),FebSun1+3,""))</f>
        <v>42403</v>
      </c>
      <c r="E5" s="21">
        <f>IF(DAY(FebSun1)=1,"",IF(AND(YEAR(FebSun1+4)=CalendarYear,MONTH(FebSun1+4)=2),FebSun1+4,""))</f>
        <v>42404</v>
      </c>
      <c r="F5" s="21">
        <f>IF(DAY(FebSun1)=1,"",IF(AND(YEAR(FebSun1+5)=CalendarYear,MONTH(FebSun1+5)=2),FebSun1+5,""))</f>
        <v>42405</v>
      </c>
      <c r="G5" s="21">
        <f>IF(DAY(FebSun1)=1,"",IF(AND(YEAR(FebSun1+6)=CalendarYear,MONTH(FebSun1+6)=2),FebSun1+6,""))</f>
        <v>42406</v>
      </c>
      <c r="H5" s="21">
        <f>IF(DAY(FebSun1)=1,IF(AND(YEAR(FebSun1)=CalendarYear,MONTH(FebSun1)=2),FebSun1,""),IF(AND(YEAR(FebSun1+7)=CalendarYear,MONTH(FebSun1+7)=2),FebSun1+7,""))</f>
        <v>42407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36" t="s">
        <v>28</v>
      </c>
      <c r="D6" s="28" t="s">
        <v>25</v>
      </c>
      <c r="E6" s="28"/>
      <c r="F6" s="28"/>
      <c r="G6" s="46" t="s">
        <v>31</v>
      </c>
      <c r="H6" s="11"/>
      <c r="I6" s="3"/>
    </row>
    <row r="7" spans="1:18" ht="15" customHeight="1" x14ac:dyDescent="0.25">
      <c r="A7"/>
      <c r="B7" s="22">
        <f>IF(DAY(FebSun1)=1,IF(AND(YEAR(FebSun1+1)=CalendarYear,MONTH(FebSun1+1)=2),FebSun1+1,""),IF(AND(YEAR(FebSun1+8)=CalendarYear,MONTH(FebSun1+8)=2),FebSun1+8,""))</f>
        <v>42408</v>
      </c>
      <c r="C7" s="22">
        <f>IF(DAY(FebSun1)=1,IF(AND(YEAR(FebSun1+2)=CalendarYear,MONTH(FebSun1+2)=2),FebSun1+2,""),IF(AND(YEAR(FebSun1+9)=CalendarYear,MONTH(FebSun1+9)=2),FebSun1+9,""))</f>
        <v>42409</v>
      </c>
      <c r="D7" s="22">
        <f>IF(DAY(FebSun1)=1,IF(AND(YEAR(FebSun1+3)=CalendarYear,MONTH(FebSun1+3)=2),FebSun1+3,""),IF(AND(YEAR(FebSun1+10)=CalendarYear,MONTH(FebSun1+10)=2),FebSun1+10,""))</f>
        <v>42410</v>
      </c>
      <c r="E7" s="22">
        <f>IF(DAY(FebSun1)=1,IF(AND(YEAR(FebSun1+4)=CalendarYear,MONTH(FebSun1+4)=2),FebSun1+4,""),IF(AND(YEAR(FebSun1+11)=CalendarYear,MONTH(FebSun1+11)=2),FebSun1+11,""))</f>
        <v>42411</v>
      </c>
      <c r="F7" s="22">
        <f>IF(DAY(FebSun1)=1,IF(AND(YEAR(FebSun1+5)=CalendarYear,MONTH(FebSun1+5)=2),FebSun1+5,""),IF(AND(YEAR(FebSun1+12)=CalendarYear,MONTH(FebSun1+12)=2),FebSun1+12,""))</f>
        <v>42412</v>
      </c>
      <c r="G7" s="22">
        <f>IF(DAY(FebSun1)=1,IF(AND(YEAR(FebSun1+6)=CalendarYear,MONTH(FebSun1+6)=2),FebSun1+6,""),IF(AND(YEAR(FebSun1+13)=CalendarYear,MONTH(FebSun1+13)=2),FebSun1+13,""))</f>
        <v>42413</v>
      </c>
      <c r="H7" s="22">
        <f>IF(DAY(FebSun1)=1,IF(AND(YEAR(FebSun1+7)=CalendarYear,MONTH(FebSun1+7)=2),FebSun1+7,""),IF(AND(YEAR(FebSun1+14)=CalendarYear,MONTH(FebSun1+14)=2),FebSun1+14,""))</f>
        <v>42414</v>
      </c>
      <c r="I7" s="3"/>
    </row>
    <row r="8" spans="1:18" ht="55.5" customHeight="1" x14ac:dyDescent="0.25">
      <c r="A8"/>
      <c r="B8" s="30" t="s">
        <v>13</v>
      </c>
      <c r="C8" s="30" t="s">
        <v>28</v>
      </c>
      <c r="D8" s="30" t="s">
        <v>25</v>
      </c>
      <c r="E8" s="12"/>
      <c r="F8" s="12"/>
      <c r="G8" s="13"/>
      <c r="H8" s="31" t="s">
        <v>32</v>
      </c>
      <c r="I8" s="3"/>
    </row>
    <row r="9" spans="1:18" ht="15" customHeight="1" x14ac:dyDescent="0.25">
      <c r="A9"/>
      <c r="B9" s="23">
        <f>IF(DAY(FebSun1)=1,IF(AND(YEAR(FebSun1+8)=CalendarYear,MONTH(FebSun1+8)=2),FebSun1+8,""),IF(AND(YEAR(FebSun1+15)=CalendarYear,MONTH(FebSun1+15)=2),FebSun1+15,""))</f>
        <v>42415</v>
      </c>
      <c r="C9" s="23">
        <f>IF(DAY(FebSun1)=1,IF(AND(YEAR(FebSun1+9)=CalendarYear,MONTH(FebSun1+9)=2),FebSun1+9,""),IF(AND(YEAR(FebSun1+16)=CalendarYear,MONTH(FebSun1+16)=2),FebSun1+16,""))</f>
        <v>42416</v>
      </c>
      <c r="D9" s="23">
        <f>IF(DAY(FebSun1)=1,IF(AND(YEAR(FebSun1+10)=CalendarYear,MONTH(FebSun1+10)=2),FebSun1+10,""),IF(AND(YEAR(FebSun1+17)=CalendarYear,MONTH(FebSun1+17)=2),FebSun1+17,""))</f>
        <v>42417</v>
      </c>
      <c r="E9" s="23">
        <f>IF(DAY(FebSun1)=1,IF(AND(YEAR(FebSun1+11)=CalendarYear,MONTH(FebSun1+11)=2),FebSun1+11,""),IF(AND(YEAR(FebSun1+18)=CalendarYear,MONTH(FebSun1+18)=2),FebSun1+18,""))</f>
        <v>42418</v>
      </c>
      <c r="F9" s="23">
        <f>IF(DAY(FebSun1)=1,IF(AND(YEAR(FebSun1+12)=CalendarYear,MONTH(FebSun1+12)=2),FebSun1+12,""),IF(AND(YEAR(FebSun1+19)=CalendarYear,MONTH(FebSun1+19)=2),FebSun1+19,""))</f>
        <v>42419</v>
      </c>
      <c r="G9" s="23">
        <f>IF(DAY(FebSun1)=1,IF(AND(YEAR(FebSun1+13)=CalendarYear,MONTH(FebSun1+13)=2),FebSun1+13,""),IF(AND(YEAR(FebSun1+20)=CalendarYear,MONTH(FebSun1+20)=2),FebSun1+20,""))</f>
        <v>42420</v>
      </c>
      <c r="H9" s="23">
        <f>IF(DAY(FebSun1)=1,IF(AND(YEAR(FebSun1+14)=CalendarYear,MONTH(FebSun1+14)=2),FebSun1+14,""),IF(AND(YEAR(FebSun1+21)=CalendarYear,MONTH(FebSun1+21)=2),FebSun1+21,""))</f>
        <v>42421</v>
      </c>
      <c r="I9" s="3"/>
    </row>
    <row r="10" spans="1:18" ht="55.5" customHeight="1" x14ac:dyDescent="0.25">
      <c r="A10"/>
      <c r="B10" s="28" t="s">
        <v>10</v>
      </c>
      <c r="C10" s="28" t="s">
        <v>28</v>
      </c>
      <c r="D10" s="28" t="s">
        <v>25</v>
      </c>
      <c r="E10" s="10"/>
      <c r="F10" s="10"/>
      <c r="G10" s="46" t="s">
        <v>30</v>
      </c>
      <c r="H10" s="11"/>
      <c r="I10" s="3"/>
    </row>
    <row r="11" spans="1:18" ht="15" customHeight="1" x14ac:dyDescent="0.25">
      <c r="A11"/>
      <c r="B11" s="24">
        <v>22</v>
      </c>
      <c r="C11" s="24">
        <f>IF(DAY(FebSun1)=1,IF(AND(YEAR(FebSun1+16)=CalendarYear,MONTH(FebSun1+16)=2),FebSun1+16,""),IF(AND(YEAR(FebSun1+23)=CalendarYear,MONTH(FebSun1+23)=2),FebSun1+23,""))</f>
        <v>42423</v>
      </c>
      <c r="D11" s="24">
        <f>IF(DAY(FebSun1)=1,IF(AND(YEAR(FebSun1+17)=CalendarYear,MONTH(FebSun1+17)=2),FebSun1+17,""),IF(AND(YEAR(FebSun1+24)=CalendarYear,MONTH(FebSun1+24)=2),FebSun1+24,""))</f>
        <v>42424</v>
      </c>
      <c r="E11" s="24">
        <f>IF(DAY(FebSun1)=1,IF(AND(YEAR(FebSun1+18)=CalendarYear,MONTH(FebSun1+18)=2),FebSun1+18,""),IF(AND(YEAR(FebSun1+25)=CalendarYear,MONTH(FebSun1+25)=2),FebSun1+25,""))</f>
        <v>42425</v>
      </c>
      <c r="F11" s="24">
        <f>IF(DAY(FebSun1)=1,IF(AND(YEAR(FebSun1+19)=CalendarYear,MONTH(FebSun1+19)=2),FebSun1+19,""),IF(AND(YEAR(FebSun1+26)=CalendarYear,MONTH(FebSun1+26)=2),FebSun1+26,""))</f>
        <v>42426</v>
      </c>
      <c r="G11" s="24">
        <f>IF(DAY(FebSun1)=1,IF(AND(YEAR(FebSun1+20)=CalendarYear,MONTH(FebSun1+20)=2),FebSun1+20,""),IF(AND(YEAR(FebSun1+27)=CalendarYear,MONTH(FebSun1+27)=2),FebSun1+27,""))</f>
        <v>42427</v>
      </c>
      <c r="H11" s="24">
        <f>IF(DAY(FebSun1)=1,IF(AND(YEAR(FebSun1+21)=CalendarYear,MONTH(FebSun1+21)=2),FebSun1+21,""),IF(AND(YEAR(FebSun1+28)=CalendarYear,MONTH(FebSun1+28)=2),FebSun1+28,""))</f>
        <v>42428</v>
      </c>
      <c r="I11" s="3"/>
    </row>
    <row r="12" spans="1:18" ht="55.5" customHeight="1" x14ac:dyDescent="0.25">
      <c r="A12"/>
      <c r="B12" s="12"/>
      <c r="C12" s="30" t="s">
        <v>29</v>
      </c>
      <c r="D12" s="30" t="s">
        <v>25</v>
      </c>
      <c r="E12" s="12"/>
      <c r="F12" s="12"/>
      <c r="G12" s="13"/>
      <c r="H12" s="13"/>
      <c r="I12" s="3"/>
    </row>
    <row r="13" spans="1:18" ht="15" customHeight="1" x14ac:dyDescent="0.25">
      <c r="A13"/>
      <c r="B13" s="23">
        <f>IF(DAY(FebSun1)=1,IF(AND(YEAR(FebSun1+22)=CalendarYear,MONTH(FebSun1+22)=2),FebSun1+22,""),IF(AND(YEAR(FebSun1+29)=CalendarYear,MONTH(FebSun1+29)=2),FebSun1+29,""))</f>
        <v>42429</v>
      </c>
      <c r="C13" s="15" t="str">
        <f>IF(DAY(FebSun1)=1,IF(AND(YEAR(FebSun1+23)=CalendarYear,MONTH(FebSun1+23)=2),FebSun1+23,""),IF(AND(YEAR(FebSun1+30)=CalendarYear,MONTH(FebSun1+30)=2),FebSun1+30,""))</f>
        <v/>
      </c>
      <c r="D13" s="15" t="str">
        <f>IF(DAY(FebSun1)=1,IF(AND(YEAR(FebSun1+24)=CalendarYear,MONTH(FebSun1+24)=2),FebSun1+24,""),IF(AND(YEAR(FebSun1+31)=CalendarYear,MONTH(FebSun1+31)=2),FebSun1+31,""))</f>
        <v/>
      </c>
      <c r="E13" s="15" t="str">
        <f>IF(DAY(FebSun1)=1,IF(AND(YEAR(FebSun1+25)=CalendarYear,MONTH(FebSun1+25)=2),FebSun1+25,""),IF(AND(YEAR(FebSun1+32)=CalendarYear,MONTH(FebSun1+32)=2),FebSun1+32,""))</f>
        <v/>
      </c>
      <c r="F13" s="15" t="str">
        <f>IF(DAY(FebSun1)=1,IF(AND(YEAR(FebSun1+26)=CalendarYear,MONTH(FebSun1+26)=2),FebSun1+26,""),IF(AND(YEAR(FebSun1+33)=CalendarYear,MONTH(FebSun1+33)=2),FebSun1+33,""))</f>
        <v/>
      </c>
      <c r="G13" s="15" t="str">
        <f>IF(DAY(FebSun1)=1,IF(AND(YEAR(FebSun1+27)=CalendarYear,MONTH(FebSun1+27)=2),FebSun1+27,""),IF(AND(YEAR(FebSun1+34)=CalendarYear,MONTH(FebSun1+34)=2),FebSun1+34,""))</f>
        <v/>
      </c>
      <c r="H13" s="15" t="str">
        <f>IF(DAY(FebSun1)=1,IF(AND(YEAR(FebSun1+28)=CalendarYear,MONTH(FebSun1+28)=2),FebSun1+28,""),IF(AND(YEAR(FebSun1+35)=CalendarYear,MONTH(FebSun1+35)=2),FebSun1+35,""))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16" t="str">
        <f>IF(DAY(FebSun1)=1,IF(AND(YEAR(FebSun1+29)=CalendarYear,MONTH(FebSun1+29)=2),FebSun1+29,""),IF(AND(YEAR(FebSun1+36)=CalendarYear,MONTH(FebSun1+36)=2),FebSun1+36,""))</f>
        <v/>
      </c>
      <c r="C15" s="17" t="str">
        <f>IF(DAY(FebSun1)=1,IF(AND(YEAR(FebSun1+30)=CalendarYear,MONTH(FebSun1+30)=2),FebSun1+30,""),IF(AND(YEAR(FebSun1+37)=CalendarYear,MONTH(FebSun1+37)=2),FebSun1+37,""))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C10" sqref="C10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UPPER(TEXT(DATE(CalendarYear,3,1),"mmmm yyyy"))</f>
        <v>MARCH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37" t="str">
        <f>IF(DAY(MarSun1)=1,"",IF(AND(YEAR(MarSun1+1)=CalendarYear,MONTH(MarSun1+1)=3),MarSun1+1,""))</f>
        <v/>
      </c>
      <c r="C5" s="37">
        <f>IF(DAY(MarSun1)=1,"",IF(AND(YEAR(MarSun1+2)=CalendarYear,MONTH(MarSun1+2)=3),MarSun1+2,""))</f>
        <v>42430</v>
      </c>
      <c r="D5" s="37">
        <f>IF(DAY(MarSun1)=1,"",IF(AND(YEAR(MarSun1+3)=CalendarYear,MONTH(MarSun1+3)=3),MarSun1+3,""))</f>
        <v>42431</v>
      </c>
      <c r="E5" s="37">
        <f>IF(DAY(MarSun1)=1,"",IF(AND(YEAR(MarSun1+4)=CalendarYear,MONTH(MarSun1+4)=3),MarSun1+4,""))</f>
        <v>42432</v>
      </c>
      <c r="F5" s="37">
        <f>IF(DAY(MarSun1)=1,"",IF(AND(YEAR(MarSun1+5)=CalendarYear,MONTH(MarSun1+5)=3),MarSun1+5,""))</f>
        <v>42433</v>
      </c>
      <c r="G5" s="37">
        <f>IF(DAY(MarSun1)=1,"",IF(AND(YEAR(MarSun1+6)=CalendarYear,MONTH(MarSun1+6)=3),MarSun1+6,""))</f>
        <v>42434</v>
      </c>
      <c r="H5" s="37">
        <f>IF(DAY(MarSun1)=1,IF(AND(YEAR(MarSun1)=CalendarYear,MONTH(MarSun1)=3),MarSun1,""),IF(AND(YEAR(MarSun1+7)=CalendarYear,MONTH(MarSun1+7)=3),MarSun1+7,""))</f>
        <v>42435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38"/>
      <c r="C6" s="38"/>
      <c r="D6" s="38"/>
      <c r="E6" s="38"/>
      <c r="F6" s="38"/>
      <c r="G6" s="46" t="s">
        <v>25</v>
      </c>
      <c r="H6" s="46"/>
      <c r="I6" s="3"/>
    </row>
    <row r="7" spans="1:18" ht="15" customHeight="1" x14ac:dyDescent="0.25">
      <c r="A7"/>
      <c r="B7" s="40">
        <f>IF(DAY(MarSun1)=1,IF(AND(YEAR(MarSun1+1)=CalendarYear,MONTH(MarSun1+1)=3),MarSun1+1,""),IF(AND(YEAR(MarSun1+8)=CalendarYear,MONTH(MarSun1+8)=3),MarSun1+8,""))</f>
        <v>42436</v>
      </c>
      <c r="C7" s="40">
        <f>IF(DAY(MarSun1)=1,IF(AND(YEAR(MarSun1+2)=CalendarYear,MONTH(MarSun1+2)=3),MarSun1+2,""),IF(AND(YEAR(MarSun1+9)=CalendarYear,MONTH(MarSun1+9)=3),MarSun1+9,""))</f>
        <v>42437</v>
      </c>
      <c r="D7" s="40">
        <f>IF(DAY(MarSun1)=1,IF(AND(YEAR(MarSun1+3)=CalendarYear,MONTH(MarSun1+3)=3),MarSun1+3,""),IF(AND(YEAR(MarSun1+10)=CalendarYear,MONTH(MarSun1+10)=3),MarSun1+10,""))</f>
        <v>42438</v>
      </c>
      <c r="E7" s="40">
        <f>IF(DAY(MarSun1)=1,IF(AND(YEAR(MarSun1+4)=CalendarYear,MONTH(MarSun1+4)=3),MarSun1+4,""),IF(AND(YEAR(MarSun1+11)=CalendarYear,MONTH(MarSun1+11)=3),MarSun1+11,""))</f>
        <v>42439</v>
      </c>
      <c r="F7" s="40">
        <f>IF(DAY(MarSun1)=1,IF(AND(YEAR(MarSun1+5)=CalendarYear,MONTH(MarSun1+5)=3),MarSun1+5,""),IF(AND(YEAR(MarSun1+12)=CalendarYear,MONTH(MarSun1+12)=3),MarSun1+12,""))</f>
        <v>42440</v>
      </c>
      <c r="G7" s="40">
        <f>IF(DAY(MarSun1)=1,IF(AND(YEAR(MarSun1+6)=CalendarYear,MONTH(MarSun1+6)=3),MarSun1+6,""),IF(AND(YEAR(MarSun1+13)=CalendarYear,MONTH(MarSun1+13)=3),MarSun1+13,""))</f>
        <v>42441</v>
      </c>
      <c r="H7" s="40">
        <f>IF(DAY(MarSun1)=1,IF(AND(YEAR(MarSun1+7)=CalendarYear,MONTH(MarSun1+7)=3),MarSun1+7,""),IF(AND(YEAR(MarSun1+14)=CalendarYear,MONTH(MarSun1+14)=3),MarSun1+14,""))</f>
        <v>42442</v>
      </c>
      <c r="I7" s="3"/>
    </row>
    <row r="8" spans="1:18" ht="55.5" customHeight="1" x14ac:dyDescent="0.25">
      <c r="A8"/>
      <c r="B8" s="27" t="s">
        <v>13</v>
      </c>
      <c r="C8" s="30" t="s">
        <v>25</v>
      </c>
      <c r="D8" s="30" t="s">
        <v>25</v>
      </c>
      <c r="E8" s="29"/>
      <c r="F8" s="29"/>
      <c r="G8" s="41"/>
      <c r="H8" s="41"/>
      <c r="I8" s="3"/>
    </row>
    <row r="9" spans="1:18" ht="15" customHeight="1" x14ac:dyDescent="0.25">
      <c r="A9"/>
      <c r="B9" s="42">
        <f>IF(DAY(MarSun1)=1,IF(AND(YEAR(MarSun1+8)=CalendarYear,MONTH(MarSun1+8)=3),MarSun1+8,""),IF(AND(YEAR(MarSun1+15)=CalendarYear,MONTH(MarSun1+15)=3),MarSun1+15,""))</f>
        <v>42443</v>
      </c>
      <c r="C9" s="42">
        <f>IF(DAY(MarSun1)=1,IF(AND(YEAR(MarSun1+9)=CalendarYear,MONTH(MarSun1+9)=3),MarSun1+9,""),IF(AND(YEAR(MarSun1+16)=CalendarYear,MONTH(MarSun1+16)=3),MarSun1+16,""))</f>
        <v>42444</v>
      </c>
      <c r="D9" s="42">
        <f>IF(DAY(MarSun1)=1,IF(AND(YEAR(MarSun1+10)=CalendarYear,MONTH(MarSun1+10)=3),MarSun1+10,""),IF(AND(YEAR(MarSun1+17)=CalendarYear,MONTH(MarSun1+17)=3),MarSun1+17,""))</f>
        <v>42445</v>
      </c>
      <c r="E9" s="42">
        <f>IF(DAY(MarSun1)=1,IF(AND(YEAR(MarSun1+11)=CalendarYear,MONTH(MarSun1+11)=3),MarSun1+11,""),IF(AND(YEAR(MarSun1+18)=CalendarYear,MONTH(MarSun1+18)=3),MarSun1+18,""))</f>
        <v>42446</v>
      </c>
      <c r="F9" s="42">
        <f>IF(DAY(MarSun1)=1,IF(AND(YEAR(MarSun1+12)=CalendarYear,MONTH(MarSun1+12)=3),MarSun1+12,""),IF(AND(YEAR(MarSun1+19)=CalendarYear,MONTH(MarSun1+19)=3),MarSun1+19,""))</f>
        <v>42447</v>
      </c>
      <c r="G9" s="42">
        <f>IF(DAY(MarSun1)=1,IF(AND(YEAR(MarSun1+13)=CalendarYear,MONTH(MarSun1+13)=3),MarSun1+13,""),IF(AND(YEAR(MarSun1+20)=CalendarYear,MONTH(MarSun1+20)=3),MarSun1+20,""))</f>
        <v>42448</v>
      </c>
      <c r="H9" s="42">
        <f>IF(DAY(MarSun1)=1,IF(AND(YEAR(MarSun1+14)=CalendarYear,MONTH(MarSun1+14)=3),MarSun1+14,""),IF(AND(YEAR(MarSun1+21)=CalendarYear,MONTH(MarSun1+21)=3),MarSun1+21,""))</f>
        <v>42449</v>
      </c>
      <c r="I9" s="3"/>
    </row>
    <row r="10" spans="1:18" ht="55.5" customHeight="1" x14ac:dyDescent="0.25">
      <c r="A10"/>
      <c r="B10" s="38"/>
      <c r="C10" s="28" t="s">
        <v>37</v>
      </c>
      <c r="D10" s="28" t="s">
        <v>25</v>
      </c>
      <c r="E10" s="38"/>
      <c r="F10" s="38"/>
      <c r="G10" s="39"/>
      <c r="H10" s="39"/>
      <c r="I10" s="3"/>
    </row>
    <row r="11" spans="1:18" ht="15" customHeight="1" x14ac:dyDescent="0.25">
      <c r="A11"/>
      <c r="B11" s="43">
        <f>IF(DAY(MarSun1)=1,IF(AND(YEAR(MarSun1+15)=CalendarYear,MONTH(MarSun1+15)=3),MarSun1+15,""),IF(AND(YEAR(MarSun1+22)=CalendarYear,MONTH(MarSun1+22)=3),MarSun1+22,""))</f>
        <v>42450</v>
      </c>
      <c r="C11" s="43">
        <f>IF(DAY(MarSun1)=1,IF(AND(YEAR(MarSun1+16)=CalendarYear,MONTH(MarSun1+16)=3),MarSun1+16,""),IF(AND(YEAR(MarSun1+23)=CalendarYear,MONTH(MarSun1+23)=3),MarSun1+23,""))</f>
        <v>42451</v>
      </c>
      <c r="D11" s="43">
        <f>IF(DAY(MarSun1)=1,IF(AND(YEAR(MarSun1+17)=CalendarYear,MONTH(MarSun1+17)=3),MarSun1+17,""),IF(AND(YEAR(MarSun1+24)=CalendarYear,MONTH(MarSun1+24)=3),MarSun1+24,""))</f>
        <v>42452</v>
      </c>
      <c r="E11" s="43">
        <f>IF(DAY(MarSun1)=1,IF(AND(YEAR(MarSun1+18)=CalendarYear,MONTH(MarSun1+18)=3),MarSun1+18,""),IF(AND(YEAR(MarSun1+25)=CalendarYear,MONTH(MarSun1+25)=3),MarSun1+25,""))</f>
        <v>42453</v>
      </c>
      <c r="F11" s="43">
        <f>IF(DAY(MarSun1)=1,IF(AND(YEAR(MarSun1+19)=CalendarYear,MONTH(MarSun1+19)=3),MarSun1+19,""),IF(AND(YEAR(MarSun1+26)=CalendarYear,MONTH(MarSun1+26)=3),MarSun1+26,""))</f>
        <v>42454</v>
      </c>
      <c r="G11" s="43">
        <f>IF(DAY(MarSun1)=1,IF(AND(YEAR(MarSun1+20)=CalendarYear,MONTH(MarSun1+20)=3),MarSun1+20,""),IF(AND(YEAR(MarSun1+27)=CalendarYear,MONTH(MarSun1+27)=3),MarSun1+27,""))</f>
        <v>42455</v>
      </c>
      <c r="H11" s="43">
        <f>IF(DAY(MarSun1)=1,IF(AND(YEAR(MarSun1+21)=CalendarYear,MONTH(MarSun1+21)=3),MarSun1+21,""),IF(AND(YEAR(MarSun1+28)=CalendarYear,MONTH(MarSun1+28)=3),MarSun1+28,""))</f>
        <v>42456</v>
      </c>
      <c r="I11" s="3"/>
    </row>
    <row r="12" spans="1:18" ht="55.5" customHeight="1" x14ac:dyDescent="0.25">
      <c r="A12"/>
      <c r="B12" s="30" t="s">
        <v>10</v>
      </c>
      <c r="C12" s="30" t="s">
        <v>25</v>
      </c>
      <c r="D12" s="30" t="s">
        <v>25</v>
      </c>
      <c r="E12" s="29"/>
      <c r="F12" s="29"/>
      <c r="G12" s="31" t="s">
        <v>26</v>
      </c>
      <c r="H12" s="31" t="s">
        <v>27</v>
      </c>
      <c r="I12" s="3"/>
    </row>
    <row r="13" spans="1:18" ht="15" customHeight="1" x14ac:dyDescent="0.25">
      <c r="A13"/>
      <c r="B13" s="42">
        <f>IF(DAY(MarSun1)=1,IF(AND(YEAR(MarSun1+22)=CalendarYear,MONTH(MarSun1+22)=3),MarSun1+22,""),IF(AND(YEAR(MarSun1+29)=CalendarYear,MONTH(MarSun1+29)=3),MarSun1+29,""))</f>
        <v>42457</v>
      </c>
      <c r="C13" s="42">
        <f>IF(DAY(MarSun1)=1,IF(AND(YEAR(MarSun1+23)=CalendarYear,MONTH(MarSun1+23)=3),MarSun1+23,""),IF(AND(YEAR(MarSun1+30)=CalendarYear,MONTH(MarSun1+30)=3),MarSun1+30,""))</f>
        <v>42458</v>
      </c>
      <c r="D13" s="42">
        <f>IF(DAY(MarSun1)=1,IF(AND(YEAR(MarSun1+24)=CalendarYear,MONTH(MarSun1+24)=3),MarSun1+24,""),IF(AND(YEAR(MarSun1+31)=CalendarYear,MONTH(MarSun1+31)=3),MarSun1+31,""))</f>
        <v>42459</v>
      </c>
      <c r="E13" s="42">
        <f>IF(DAY(MarSun1)=1,IF(AND(YEAR(MarSun1+25)=CalendarYear,MONTH(MarSun1+25)=3),MarSun1+25,""),IF(AND(YEAR(MarSun1+32)=CalendarYear,MONTH(MarSun1+32)=3),MarSun1+32,""))</f>
        <v>42460</v>
      </c>
      <c r="F13" s="42" t="str">
        <f>IF(DAY(MarSun1)=1,IF(AND(YEAR(MarSun1+26)=CalendarYear,MONTH(MarSun1+26)=3),MarSun1+26,""),IF(AND(YEAR(MarSun1+33)=CalendarYear,MONTH(MarSun1+33)=3),MarSun1+33,""))</f>
        <v/>
      </c>
      <c r="G13" s="42" t="str">
        <f>IF(DAY(MarSun1)=1,IF(AND(YEAR(MarSun1+27)=CalendarYear,MONTH(MarSun1+27)=3),MarSun1+27,""),IF(AND(YEAR(MarSun1+34)=CalendarYear,MONTH(MarSun1+34)=3),MarSun1+34,""))</f>
        <v/>
      </c>
      <c r="H13" s="42" t="str">
        <f>IF(DAY(MarSun1)=1,IF(AND(YEAR(MarSun1+28)=CalendarYear,MONTH(MarSun1+28)=3),MarSun1+28,""),IF(AND(YEAR(MarSun1+35)=CalendarYear,MONTH(MarSun1+35)=3),MarSun1+35,""))</f>
        <v/>
      </c>
      <c r="I13" s="3"/>
    </row>
    <row r="14" spans="1:18" ht="55.5" customHeight="1" x14ac:dyDescent="0.25">
      <c r="A14"/>
      <c r="B14" s="38"/>
      <c r="C14" s="28" t="s">
        <v>25</v>
      </c>
      <c r="D14" s="28" t="s">
        <v>25</v>
      </c>
      <c r="E14" s="38"/>
      <c r="F14" s="38"/>
      <c r="G14" s="39"/>
      <c r="H14" s="39"/>
      <c r="I14" s="3"/>
    </row>
    <row r="15" spans="1:18" ht="15" customHeight="1" x14ac:dyDescent="0.25">
      <c r="A15"/>
      <c r="B15" s="43" t="str">
        <f>IF(DAY(MarSun1)=1,IF(AND(YEAR(MarSun1+29)=CalendarYear,MONTH(MarSun1+29)=3),MarSun1+29,""),IF(AND(YEAR(MarSun1+36)=CalendarYear,MONTH(MarSun1+36)=3),MarSun1+36,""))</f>
        <v/>
      </c>
      <c r="C15" s="44" t="str">
        <f>IF(DAY(MarSun1)=1,IF(AND(YEAR(MarSun1+30)=CalendarYear,MONTH(MarSun1+30)=3),MarSun1+30,""),IF(AND(YEAR(MarSun1+37)=CalendarYear,MONTH(MarSun1+37)=3),MarSun1+37,""))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C10" sqref="C10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UPPER(TEXT(DATE(CalendarYear,4,1),"mmmm yyyy"))</f>
        <v>APRIL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37" t="str">
        <f>IF(DAY(AprSun1)=1,"",IF(AND(YEAR(AprSun1+1)=CalendarYear,MONTH(AprSun1+1)=4),AprSun1+1,""))</f>
        <v/>
      </c>
      <c r="C5" s="37" t="str">
        <f>IF(DAY(AprSun1)=1,"",IF(AND(YEAR(AprSun1+2)=CalendarYear,MONTH(AprSun1+2)=4),AprSun1+2,""))</f>
        <v/>
      </c>
      <c r="D5" s="37" t="str">
        <f>IF(DAY(AprSun1)=1,"",IF(AND(YEAR(AprSun1+3)=CalendarYear,MONTH(AprSun1+3)=4),AprSun1+3,""))</f>
        <v/>
      </c>
      <c r="E5" s="37" t="str">
        <f>IF(DAY(AprSun1)=1,"",IF(AND(YEAR(AprSun1+4)=CalendarYear,MONTH(AprSun1+4)=4),AprSun1+4,""))</f>
        <v/>
      </c>
      <c r="F5" s="37">
        <f>IF(DAY(AprSun1)=1,"",IF(AND(YEAR(AprSun1+5)=CalendarYear,MONTH(AprSun1+5)=4),AprSun1+5,""))</f>
        <v>42461</v>
      </c>
      <c r="G5" s="37">
        <f>IF(DAY(AprSun1)=1,"",IF(AND(YEAR(AprSun1+6)=CalendarYear,MONTH(AprSun1+6)=4),AprSun1+6,""))</f>
        <v>42462</v>
      </c>
      <c r="H5" s="37">
        <f>IF(DAY(AprSun1)=1,IF(AND(YEAR(AprSun1)=CalendarYear,MONTH(AprSun1)=4),AprSun1,""),IF(AND(YEAR(AprSun1+7)=CalendarYear,MONTH(AprSun1+7)=4),AprSun1+7,""))</f>
        <v>42463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38"/>
      <c r="C6" s="38"/>
      <c r="D6" s="38"/>
      <c r="E6" s="38"/>
      <c r="F6" s="38"/>
      <c r="G6" s="46" t="s">
        <v>25</v>
      </c>
      <c r="H6" s="46"/>
      <c r="I6" s="3"/>
    </row>
    <row r="7" spans="1:18" ht="15" customHeight="1" x14ac:dyDescent="0.25">
      <c r="A7"/>
      <c r="B7" s="40">
        <f>IF(DAY(AprSun1)=1,IF(AND(YEAR(AprSun1+1)=CalendarYear,MONTH(AprSun1+1)=4),AprSun1+1,""),IF(AND(YEAR(AprSun1+8)=CalendarYear,MONTH(AprSun1+8)=4),AprSun1+8,""))</f>
        <v>42464</v>
      </c>
      <c r="C7" s="40">
        <f>IF(DAY(AprSun1)=1,IF(AND(YEAR(AprSun1+2)=CalendarYear,MONTH(AprSun1+2)=4),AprSun1+2,""),IF(AND(YEAR(AprSun1+9)=CalendarYear,MONTH(AprSun1+9)=4),AprSun1+9,""))</f>
        <v>42465</v>
      </c>
      <c r="D7" s="40">
        <f>IF(DAY(AprSun1)=1,IF(AND(YEAR(AprSun1+3)=CalendarYear,MONTH(AprSun1+3)=4),AprSun1+3,""),IF(AND(YEAR(AprSun1+10)=CalendarYear,MONTH(AprSun1+10)=4),AprSun1+10,""))</f>
        <v>42466</v>
      </c>
      <c r="E7" s="40">
        <f>IF(DAY(AprSun1)=1,IF(AND(YEAR(AprSun1+4)=CalendarYear,MONTH(AprSun1+4)=4),AprSun1+4,""),IF(AND(YEAR(AprSun1+11)=CalendarYear,MONTH(AprSun1+11)=4),AprSun1+11,""))</f>
        <v>42467</v>
      </c>
      <c r="F7" s="40">
        <f>IF(DAY(AprSun1)=1,IF(AND(YEAR(AprSun1+5)=CalendarYear,MONTH(AprSun1+5)=4),AprSun1+5,""),IF(AND(YEAR(AprSun1+12)=CalendarYear,MONTH(AprSun1+12)=4),AprSun1+12,""))</f>
        <v>42468</v>
      </c>
      <c r="G7" s="40">
        <f>IF(DAY(AprSun1)=1,IF(AND(YEAR(AprSun1+6)=CalendarYear,MONTH(AprSun1+6)=4),AprSun1+6,""),IF(AND(YEAR(AprSun1+13)=CalendarYear,MONTH(AprSun1+13)=4),AprSun1+13,""))</f>
        <v>42469</v>
      </c>
      <c r="H7" s="40">
        <f>IF(DAY(AprSun1)=1,IF(AND(YEAR(AprSun1+7)=CalendarYear,MONTH(AprSun1+7)=4),AprSun1+7,""),IF(AND(YEAR(AprSun1+14)=CalendarYear,MONTH(AprSun1+14)=4),AprSun1+14,""))</f>
        <v>42470</v>
      </c>
      <c r="I7" s="3"/>
    </row>
    <row r="8" spans="1:18" ht="55.5" customHeight="1" x14ac:dyDescent="0.25">
      <c r="A8"/>
      <c r="B8" s="30" t="s">
        <v>13</v>
      </c>
      <c r="C8" s="30" t="s">
        <v>25</v>
      </c>
      <c r="D8" s="30" t="s">
        <v>25</v>
      </c>
      <c r="E8" s="29"/>
      <c r="F8" s="29"/>
      <c r="G8" s="31" t="s">
        <v>24</v>
      </c>
      <c r="H8" s="41"/>
      <c r="I8" s="3"/>
    </row>
    <row r="9" spans="1:18" ht="15" customHeight="1" x14ac:dyDescent="0.25">
      <c r="A9"/>
      <c r="B9" s="42">
        <f>IF(DAY(AprSun1)=1,IF(AND(YEAR(AprSun1+8)=CalendarYear,MONTH(AprSun1+8)=4),AprSun1+8,""),IF(AND(YEAR(AprSun1+15)=CalendarYear,MONTH(AprSun1+15)=4),AprSun1+15,""))</f>
        <v>42471</v>
      </c>
      <c r="C9" s="42">
        <f>IF(DAY(AprSun1)=1,IF(AND(YEAR(AprSun1+9)=CalendarYear,MONTH(AprSun1+9)=4),AprSun1+9,""),IF(AND(YEAR(AprSun1+16)=CalendarYear,MONTH(AprSun1+16)=4),AprSun1+16,""))</f>
        <v>42472</v>
      </c>
      <c r="D9" s="42">
        <f>IF(DAY(AprSun1)=1,IF(AND(YEAR(AprSun1+10)=CalendarYear,MONTH(AprSun1+10)=4),AprSun1+10,""),IF(AND(YEAR(AprSun1+17)=CalendarYear,MONTH(AprSun1+17)=4),AprSun1+17,""))</f>
        <v>42473</v>
      </c>
      <c r="E9" s="42">
        <f>IF(DAY(AprSun1)=1,IF(AND(YEAR(AprSun1+11)=CalendarYear,MONTH(AprSun1+11)=4),AprSun1+11,""),IF(AND(YEAR(AprSun1+18)=CalendarYear,MONTH(AprSun1+18)=4),AprSun1+18,""))</f>
        <v>42474</v>
      </c>
      <c r="F9" s="42">
        <f>IF(DAY(AprSun1)=1,IF(AND(YEAR(AprSun1+12)=CalendarYear,MONTH(AprSun1+12)=4),AprSun1+12,""),IF(AND(YEAR(AprSun1+19)=CalendarYear,MONTH(AprSun1+19)=4),AprSun1+19,""))</f>
        <v>42475</v>
      </c>
      <c r="G9" s="42">
        <f>IF(DAY(AprSun1)=1,IF(AND(YEAR(AprSun1+13)=CalendarYear,MONTH(AprSun1+13)=4),AprSun1+13,""),IF(AND(YEAR(AprSun1+20)=CalendarYear,MONTH(AprSun1+20)=4),AprSun1+20,""))</f>
        <v>42476</v>
      </c>
      <c r="H9" s="42">
        <f>IF(DAY(AprSun1)=1,IF(AND(YEAR(AprSun1+14)=CalendarYear,MONTH(AprSun1+14)=4),AprSun1+14,""),IF(AND(YEAR(AprSun1+21)=CalendarYear,MONTH(AprSun1+21)=4),AprSun1+21,""))</f>
        <v>42477</v>
      </c>
      <c r="I9" s="3"/>
    </row>
    <row r="10" spans="1:18" ht="55.5" customHeight="1" x14ac:dyDescent="0.25">
      <c r="A10"/>
      <c r="B10" s="38"/>
      <c r="C10" s="28" t="s">
        <v>25</v>
      </c>
      <c r="D10" s="28" t="s">
        <v>25</v>
      </c>
      <c r="E10" s="38"/>
      <c r="F10" s="38"/>
      <c r="G10" s="39"/>
      <c r="H10" s="39"/>
      <c r="I10" s="3"/>
    </row>
    <row r="11" spans="1:18" ht="15" customHeight="1" x14ac:dyDescent="0.25">
      <c r="A11"/>
      <c r="B11" s="43">
        <f>IF(DAY(AprSun1)=1,IF(AND(YEAR(AprSun1+15)=CalendarYear,MONTH(AprSun1+15)=4),AprSun1+15,""),IF(AND(YEAR(AprSun1+22)=CalendarYear,MONTH(AprSun1+22)=4),AprSun1+22,""))</f>
        <v>42478</v>
      </c>
      <c r="C11" s="43">
        <f>IF(DAY(AprSun1)=1,IF(AND(YEAR(AprSun1+16)=CalendarYear,MONTH(AprSun1+16)=4),AprSun1+16,""),IF(AND(YEAR(AprSun1+23)=CalendarYear,MONTH(AprSun1+23)=4),AprSun1+23,""))</f>
        <v>42479</v>
      </c>
      <c r="D11" s="43">
        <f>IF(DAY(AprSun1)=1,IF(AND(YEAR(AprSun1+17)=CalendarYear,MONTH(AprSun1+17)=4),AprSun1+17,""),IF(AND(YEAR(AprSun1+24)=CalendarYear,MONTH(AprSun1+24)=4),AprSun1+24,""))</f>
        <v>42480</v>
      </c>
      <c r="E11" s="43">
        <f>IF(DAY(AprSun1)=1,IF(AND(YEAR(AprSun1+18)=CalendarYear,MONTH(AprSun1+18)=4),AprSun1+18,""),IF(AND(YEAR(AprSun1+25)=CalendarYear,MONTH(AprSun1+25)=4),AprSun1+25,""))</f>
        <v>42481</v>
      </c>
      <c r="F11" s="43">
        <f>IF(DAY(AprSun1)=1,IF(AND(YEAR(AprSun1+19)=CalendarYear,MONTH(AprSun1+19)=4),AprSun1+19,""),IF(AND(YEAR(AprSun1+26)=CalendarYear,MONTH(AprSun1+26)=4),AprSun1+26,""))</f>
        <v>42482</v>
      </c>
      <c r="G11" s="43">
        <f>IF(DAY(AprSun1)=1,IF(AND(YEAR(AprSun1+20)=CalendarYear,MONTH(AprSun1+20)=4),AprSun1+20,""),IF(AND(YEAR(AprSun1+27)=CalendarYear,MONTH(AprSun1+27)=4),AprSun1+27,""))</f>
        <v>42483</v>
      </c>
      <c r="H11" s="43">
        <f>IF(DAY(AprSun1)=1,IF(AND(YEAR(AprSun1+21)=CalendarYear,MONTH(AprSun1+21)=4),AprSun1+21,""),IF(AND(YEAR(AprSun1+28)=CalendarYear,MONTH(AprSun1+28)=4),AprSun1+28,""))</f>
        <v>42484</v>
      </c>
      <c r="I11" s="3"/>
    </row>
    <row r="12" spans="1:18" ht="55.5" customHeight="1" x14ac:dyDescent="0.25">
      <c r="A12"/>
      <c r="B12" s="30" t="s">
        <v>10</v>
      </c>
      <c r="C12" s="30" t="s">
        <v>37</v>
      </c>
      <c r="D12" s="30" t="s">
        <v>25</v>
      </c>
      <c r="E12" s="29"/>
      <c r="F12" s="29"/>
      <c r="G12" s="41"/>
      <c r="H12" s="41"/>
      <c r="I12" s="3"/>
    </row>
    <row r="13" spans="1:18" ht="15" customHeight="1" x14ac:dyDescent="0.25">
      <c r="A13"/>
      <c r="B13" s="42">
        <f>IF(DAY(AprSun1)=1,IF(AND(YEAR(AprSun1+22)=CalendarYear,MONTH(AprSun1+22)=4),AprSun1+22,""),IF(AND(YEAR(AprSun1+29)=CalendarYear,MONTH(AprSun1+29)=4),AprSun1+29,""))</f>
        <v>42485</v>
      </c>
      <c r="C13" s="42">
        <f>IF(DAY(AprSun1)=1,IF(AND(YEAR(AprSun1+23)=CalendarYear,MONTH(AprSun1+23)=4),AprSun1+23,""),IF(AND(YEAR(AprSun1+30)=CalendarYear,MONTH(AprSun1+30)=4),AprSun1+30,""))</f>
        <v>42486</v>
      </c>
      <c r="D13" s="42">
        <f>IF(DAY(AprSun1)=1,IF(AND(YEAR(AprSun1+24)=CalendarYear,MONTH(AprSun1+24)=4),AprSun1+24,""),IF(AND(YEAR(AprSun1+31)=CalendarYear,MONTH(AprSun1+31)=4),AprSun1+31,""))</f>
        <v>42487</v>
      </c>
      <c r="E13" s="42">
        <f>IF(DAY(AprSun1)=1,IF(AND(YEAR(AprSun1+25)=CalendarYear,MONTH(AprSun1+25)=4),AprSun1+25,""),IF(AND(YEAR(AprSun1+32)=CalendarYear,MONTH(AprSun1+32)=4),AprSun1+32,""))</f>
        <v>42488</v>
      </c>
      <c r="F13" s="42">
        <f>IF(DAY(AprSun1)=1,IF(AND(YEAR(AprSun1+26)=CalendarYear,MONTH(AprSun1+26)=4),AprSun1+26,""),IF(AND(YEAR(AprSun1+33)=CalendarYear,MONTH(AprSun1+33)=4),AprSun1+33,""))</f>
        <v>42489</v>
      </c>
      <c r="G13" s="42">
        <f>IF(DAY(AprSun1)=1,IF(AND(YEAR(AprSun1+27)=CalendarYear,MONTH(AprSun1+27)=4),AprSun1+27,""),IF(AND(YEAR(AprSun1+34)=CalendarYear,MONTH(AprSun1+34)=4),AprSun1+34,""))</f>
        <v>42490</v>
      </c>
      <c r="H13" s="42" t="str">
        <f>IF(DAY(AprSun1)=1,IF(AND(YEAR(AprSun1+28)=CalendarYear,MONTH(AprSun1+28)=4),AprSun1+28,""),IF(AND(YEAR(AprSun1+35)=CalendarYear,MONTH(AprSun1+35)=4),AprSun1+35,""))</f>
        <v/>
      </c>
      <c r="I13" s="3"/>
    </row>
    <row r="14" spans="1:18" ht="55.5" customHeight="1" x14ac:dyDescent="0.25">
      <c r="A14"/>
      <c r="B14" s="38"/>
      <c r="C14" s="28" t="s">
        <v>25</v>
      </c>
      <c r="D14" s="28" t="s">
        <v>25</v>
      </c>
      <c r="E14" s="38"/>
      <c r="F14" s="38"/>
      <c r="G14" s="39"/>
      <c r="H14" s="39"/>
      <c r="I14" s="3"/>
    </row>
    <row r="15" spans="1:18" ht="15" customHeight="1" x14ac:dyDescent="0.25">
      <c r="A15"/>
      <c r="B15" s="43" t="str">
        <f>IF(DAY(AprSun1)=1,IF(AND(YEAR(AprSun1+29)=CalendarYear,MONTH(AprSun1+29)=4),AprSun1+29,""),IF(AND(YEAR(AprSun1+36)=CalendarYear,MONTH(AprSun1+36)=4),AprSun1+36,""))</f>
        <v/>
      </c>
      <c r="C15" s="44" t="str">
        <f>IF(DAY(AprSun1)=1,IF(AND(YEAR(AprSun1+30)=CalendarYear,MONTH(AprSun1+30)=4),AprSun1+30,""),IF(AND(YEAR(AprSun1+37)=CalendarYear,MONTH(AprSun1+37)=4),AprSun1+37,""))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topLeftCell="A4" zoomScale="86" zoomScaleNormal="86" workbookViewId="0">
      <selection activeCell="G12" sqref="G12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UPPER(TEXT(DATE(CalendarYear,5,1),"mmmm yyyy"))</f>
        <v>MAY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IF(DAY(MaySun1)=1,"",IF(AND(YEAR(MaySun1+1)=CalendarYear,MONTH(MaySun1+1)=5),MaySun1+1,""))</f>
        <v/>
      </c>
      <c r="C5" s="14" t="str">
        <f>IF(DAY(MaySun1)=1,"",IF(AND(YEAR(MaySun1+2)=CalendarYear,MONTH(MaySun1+2)=5),MaySun1+2,""))</f>
        <v/>
      </c>
      <c r="D5" s="14" t="str">
        <f>IF(DAY(MaySun1)=1,"",IF(AND(YEAR(MaySun1+3)=CalendarYear,MONTH(MaySun1+3)=5),MaySun1+3,""))</f>
        <v/>
      </c>
      <c r="E5" s="14" t="str">
        <f>IF(DAY(MaySun1)=1,"",IF(AND(YEAR(MaySun1+4)=CalendarYear,MONTH(MaySun1+4)=5),MaySun1+4,""))</f>
        <v/>
      </c>
      <c r="F5" s="14" t="str">
        <f>IF(DAY(MaySun1)=1,"",IF(AND(YEAR(MaySun1+5)=CalendarYear,MONTH(MaySun1+5)=5),MaySun1+5,""))</f>
        <v/>
      </c>
      <c r="G5" s="14" t="str">
        <f>IF(DAY(MaySun1)=1,"",IF(AND(YEAR(MaySun1+6)=CalendarYear,MONTH(MaySun1+6)=5),MaySun1+6,""))</f>
        <v/>
      </c>
      <c r="H5" s="21">
        <f>IF(DAY(MaySun1)=1,IF(AND(YEAR(MaySun1)=CalendarYear,MONTH(MaySun1)=5),MaySun1,""),IF(AND(YEAR(MaySun1+7)=CalendarYear,MONTH(MaySun1+7)=5),MaySun1+7,""))</f>
        <v>42491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22">
        <f>IF(DAY(MaySun1)=1,IF(AND(YEAR(MaySun1+1)=CalendarYear,MONTH(MaySun1+1)=5),MaySun1+1,""),IF(AND(YEAR(MaySun1+8)=CalendarYear,MONTH(MaySun1+8)=5),MaySun1+8,""))</f>
        <v>42492</v>
      </c>
      <c r="C7" s="22">
        <f>IF(DAY(MaySun1)=1,IF(AND(YEAR(MaySun1+2)=CalendarYear,MONTH(MaySun1+2)=5),MaySun1+2,""),IF(AND(YEAR(MaySun1+9)=CalendarYear,MONTH(MaySun1+9)=5),MaySun1+9,""))</f>
        <v>42493</v>
      </c>
      <c r="D7" s="22">
        <f>IF(DAY(MaySun1)=1,IF(AND(YEAR(MaySun1+3)=CalendarYear,MONTH(MaySun1+3)=5),MaySun1+3,""),IF(AND(YEAR(MaySun1+10)=CalendarYear,MONTH(MaySun1+10)=5),MaySun1+10,""))</f>
        <v>42494</v>
      </c>
      <c r="E7" s="22">
        <f>IF(DAY(MaySun1)=1,IF(AND(YEAR(MaySun1+4)=CalendarYear,MONTH(MaySun1+4)=5),MaySun1+4,""),IF(AND(YEAR(MaySun1+11)=CalendarYear,MONTH(MaySun1+11)=5),MaySun1+11,""))</f>
        <v>42495</v>
      </c>
      <c r="F7" s="22">
        <f>IF(DAY(MaySun1)=1,IF(AND(YEAR(MaySun1+5)=CalendarYear,MONTH(MaySun1+5)=5),MaySun1+5,""),IF(AND(YEAR(MaySun1+12)=CalendarYear,MONTH(MaySun1+12)=5),MaySun1+12,""))</f>
        <v>42496</v>
      </c>
      <c r="G7" s="22">
        <f>IF(DAY(MaySun1)=1,IF(AND(YEAR(MaySun1+6)=CalendarYear,MONTH(MaySun1+6)=5),MaySun1+6,""),IF(AND(YEAR(MaySun1+13)=CalendarYear,MONTH(MaySun1+13)=5),MaySun1+13,""))</f>
        <v>42497</v>
      </c>
      <c r="H7" s="22">
        <f>IF(DAY(MaySun1)=1,IF(AND(YEAR(MaySun1+7)=CalendarYear,MONTH(MaySun1+7)=5),MaySun1+7,""),IF(AND(YEAR(MaySun1+14)=CalendarYear,MONTH(MaySun1+14)=5),MaySun1+14,""))</f>
        <v>42498</v>
      </c>
      <c r="I7" s="3"/>
    </row>
    <row r="8" spans="1:18" ht="55.5" customHeight="1" x14ac:dyDescent="0.25">
      <c r="A8"/>
      <c r="B8" s="12"/>
      <c r="C8" s="28" t="s">
        <v>25</v>
      </c>
      <c r="D8" s="28" t="s">
        <v>25</v>
      </c>
      <c r="E8" s="12"/>
      <c r="F8" s="12"/>
      <c r="G8" s="28" t="s">
        <v>25</v>
      </c>
      <c r="H8" s="13"/>
      <c r="I8" s="3"/>
    </row>
    <row r="9" spans="1:18" ht="15" customHeight="1" x14ac:dyDescent="0.25">
      <c r="A9"/>
      <c r="B9" s="23">
        <f>IF(DAY(MaySun1)=1,IF(AND(YEAR(MaySun1+8)=CalendarYear,MONTH(MaySun1+8)=5),MaySun1+8,""),IF(AND(YEAR(MaySun1+15)=CalendarYear,MONTH(MaySun1+15)=5),MaySun1+15,""))</f>
        <v>42499</v>
      </c>
      <c r="C9" s="23">
        <f>IF(DAY(MaySun1)=1,IF(AND(YEAR(MaySun1+9)=CalendarYear,MONTH(MaySun1+9)=5),MaySun1+9,""),IF(AND(YEAR(MaySun1+16)=CalendarYear,MONTH(MaySun1+16)=5),MaySun1+16,""))</f>
        <v>42500</v>
      </c>
      <c r="D9" s="23">
        <f>IF(DAY(MaySun1)=1,IF(AND(YEAR(MaySun1+10)=CalendarYear,MONTH(MaySun1+10)=5),MaySun1+10,""),IF(AND(YEAR(MaySun1+17)=CalendarYear,MONTH(MaySun1+17)=5),MaySun1+17,""))</f>
        <v>42501</v>
      </c>
      <c r="E9" s="23">
        <f>IF(DAY(MaySun1)=1,IF(AND(YEAR(MaySun1+11)=CalendarYear,MONTH(MaySun1+11)=5),MaySun1+11,""),IF(AND(YEAR(MaySun1+18)=CalendarYear,MONTH(MaySun1+18)=5),MaySun1+18,""))</f>
        <v>42502</v>
      </c>
      <c r="F9" s="23">
        <f>IF(DAY(MaySun1)=1,IF(AND(YEAR(MaySun1+12)=CalendarYear,MONTH(MaySun1+12)=5),MaySun1+12,""),IF(AND(YEAR(MaySun1+19)=CalendarYear,MONTH(MaySun1+19)=5),MaySun1+19,""))</f>
        <v>42503</v>
      </c>
      <c r="G9" s="23">
        <f>IF(DAY(MaySun1)=1,IF(AND(YEAR(MaySun1+13)=CalendarYear,MONTH(MaySun1+13)=5),MaySun1+13,""),IF(AND(YEAR(MaySun1+20)=CalendarYear,MONTH(MaySun1+20)=5),MaySun1+20,""))</f>
        <v>42504</v>
      </c>
      <c r="H9" s="23">
        <f>IF(DAY(MaySun1)=1,IF(AND(YEAR(MaySun1+14)=CalendarYear,MONTH(MaySun1+14)=5),MaySun1+14,""),IF(AND(YEAR(MaySun1+21)=CalendarYear,MONTH(MaySun1+21)=5),MaySun1+21,""))</f>
        <v>42505</v>
      </c>
      <c r="I9" s="3"/>
    </row>
    <row r="10" spans="1:18" ht="55.5" customHeight="1" x14ac:dyDescent="0.25">
      <c r="A10"/>
      <c r="B10" s="36" t="s">
        <v>43</v>
      </c>
      <c r="C10" s="28" t="s">
        <v>25</v>
      </c>
      <c r="D10" s="28" t="s">
        <v>25</v>
      </c>
      <c r="E10" s="10"/>
      <c r="F10" s="26" t="s">
        <v>42</v>
      </c>
      <c r="G10" s="11"/>
      <c r="H10" s="11"/>
      <c r="I10" s="3"/>
    </row>
    <row r="11" spans="1:18" ht="15" customHeight="1" x14ac:dyDescent="0.25">
      <c r="A11"/>
      <c r="B11" s="24">
        <f>IF(DAY(MaySun1)=1,IF(AND(YEAR(MaySun1+15)=CalendarYear,MONTH(MaySun1+15)=5),MaySun1+15,""),IF(AND(YEAR(MaySun1+22)=CalendarYear,MONTH(MaySun1+22)=5),MaySun1+22,""))</f>
        <v>42506</v>
      </c>
      <c r="C11" s="24">
        <f>IF(DAY(MaySun1)=1,IF(AND(YEAR(MaySun1+16)=CalendarYear,MONTH(MaySun1+16)=5),MaySun1+16,""),IF(AND(YEAR(MaySun1+23)=CalendarYear,MONTH(MaySun1+23)=5),MaySun1+23,""))</f>
        <v>42507</v>
      </c>
      <c r="D11" s="24">
        <f>IF(DAY(MaySun1)=1,IF(AND(YEAR(MaySun1+17)=CalendarYear,MONTH(MaySun1+17)=5),MaySun1+17,""),IF(AND(YEAR(MaySun1+24)=CalendarYear,MONTH(MaySun1+24)=5),MaySun1+24,""))</f>
        <v>42508</v>
      </c>
      <c r="E11" s="24">
        <f>IF(DAY(MaySun1)=1,IF(AND(YEAR(MaySun1+18)=CalendarYear,MONTH(MaySun1+18)=5),MaySun1+18,""),IF(AND(YEAR(MaySun1+25)=CalendarYear,MONTH(MaySun1+25)=5),MaySun1+25,""))</f>
        <v>42509</v>
      </c>
      <c r="F11" s="24">
        <f>IF(DAY(MaySun1)=1,IF(AND(YEAR(MaySun1+19)=CalendarYear,MONTH(MaySun1+19)=5),MaySun1+19,""),IF(AND(YEAR(MaySun1+26)=CalendarYear,MONTH(MaySun1+26)=5),MaySun1+26,""))</f>
        <v>42510</v>
      </c>
      <c r="G11" s="24">
        <f>IF(DAY(MaySun1)=1,IF(AND(YEAR(MaySun1+20)=CalendarYear,MONTH(MaySun1+20)=5),MaySun1+20,""),IF(AND(YEAR(MaySun1+27)=CalendarYear,MONTH(MaySun1+27)=5),MaySun1+27,""))</f>
        <v>42511</v>
      </c>
      <c r="H11" s="24">
        <f>IF(DAY(MaySun1)=1,IF(AND(YEAR(MaySun1+21)=CalendarYear,MONTH(MaySun1+21)=5),MaySun1+21,""),IF(AND(YEAR(MaySun1+28)=CalendarYear,MONTH(MaySun1+28)=5),MaySun1+28,""))</f>
        <v>42512</v>
      </c>
      <c r="I11" s="3"/>
    </row>
    <row r="12" spans="1:18" ht="55.5" customHeight="1" x14ac:dyDescent="0.25">
      <c r="A12"/>
      <c r="B12" s="27" t="s">
        <v>41</v>
      </c>
      <c r="C12" s="27" t="s">
        <v>38</v>
      </c>
      <c r="D12" s="28" t="s">
        <v>25</v>
      </c>
      <c r="E12" s="30" t="s">
        <v>16</v>
      </c>
      <c r="F12" s="12"/>
      <c r="G12" s="13"/>
      <c r="H12" s="13"/>
      <c r="I12" s="3"/>
    </row>
    <row r="13" spans="1:18" ht="15" customHeight="1" x14ac:dyDescent="0.25">
      <c r="A13"/>
      <c r="B13" s="23">
        <f>IF(DAY(MaySun1)=1,IF(AND(YEAR(MaySun1+22)=CalendarYear,MONTH(MaySun1+22)=5),MaySun1+22,""),IF(AND(YEAR(MaySun1+29)=CalendarYear,MONTH(MaySun1+29)=5),MaySun1+29,""))</f>
        <v>42513</v>
      </c>
      <c r="C13" s="23">
        <f>IF(DAY(MaySun1)=1,IF(AND(YEAR(MaySun1+23)=CalendarYear,MONTH(MaySun1+23)=5),MaySun1+23,""),IF(AND(YEAR(MaySun1+30)=CalendarYear,MONTH(MaySun1+30)=5),MaySun1+30,""))</f>
        <v>42514</v>
      </c>
      <c r="D13" s="23">
        <f>IF(DAY(MaySun1)=1,IF(AND(YEAR(MaySun1+24)=CalendarYear,MONTH(MaySun1+24)=5),MaySun1+24,""),IF(AND(YEAR(MaySun1+31)=CalendarYear,MONTH(MaySun1+31)=5),MaySun1+31,""))</f>
        <v>42515</v>
      </c>
      <c r="E13" s="23">
        <f>IF(DAY(MaySun1)=1,IF(AND(YEAR(MaySun1+25)=CalendarYear,MONTH(MaySun1+25)=5),MaySun1+25,""),IF(AND(YEAR(MaySun1+32)=CalendarYear,MONTH(MaySun1+32)=5),MaySun1+32,""))</f>
        <v>42516</v>
      </c>
      <c r="F13" s="23">
        <f>IF(DAY(MaySun1)=1,IF(AND(YEAR(MaySun1+26)=CalendarYear,MONTH(MaySun1+26)=5),MaySun1+26,""),IF(AND(YEAR(MaySun1+33)=CalendarYear,MONTH(MaySun1+33)=5),MaySun1+33,""))</f>
        <v>42517</v>
      </c>
      <c r="G13" s="23">
        <f>IF(DAY(MaySun1)=1,IF(AND(YEAR(MaySun1+27)=CalendarYear,MONTH(MaySun1+27)=5),MaySun1+27,""),IF(AND(YEAR(MaySun1+34)=CalendarYear,MONTH(MaySun1+34)=5),MaySun1+34,""))</f>
        <v>42518</v>
      </c>
      <c r="H13" s="23">
        <f>IF(DAY(MaySun1)=1,IF(AND(YEAR(MaySun1+28)=CalendarYear,MONTH(MaySun1+28)=5),MaySun1+28,""),IF(AND(YEAR(MaySun1+35)=CalendarYear,MONTH(MaySun1+35)=5),MaySun1+35,""))</f>
        <v>42519</v>
      </c>
      <c r="I13" s="3"/>
    </row>
    <row r="14" spans="1:18" ht="55.5" customHeight="1" x14ac:dyDescent="0.25">
      <c r="A14"/>
      <c r="B14" s="28" t="s">
        <v>44</v>
      </c>
      <c r="C14" s="28" t="s">
        <v>25</v>
      </c>
      <c r="D14" s="36" t="s">
        <v>39</v>
      </c>
      <c r="E14" s="10"/>
      <c r="F14" s="10"/>
      <c r="G14" s="60" t="s">
        <v>46</v>
      </c>
      <c r="H14" s="11"/>
      <c r="I14" s="3"/>
    </row>
    <row r="15" spans="1:18" ht="15" customHeight="1" x14ac:dyDescent="0.25">
      <c r="A15"/>
      <c r="B15" s="24">
        <f>IF(DAY(MaySun1)=1,IF(AND(YEAR(MaySun1+29)=CalendarYear,MONTH(MaySun1+29)=5),MaySun1+29,""),IF(AND(YEAR(MaySun1+36)=CalendarYear,MONTH(MaySun1+36)=5),MaySun1+36,""))</f>
        <v>42520</v>
      </c>
      <c r="C15" s="25">
        <f>IF(DAY(MaySun1)=1,IF(AND(YEAR(MaySun1+30)=CalendarYear,MONTH(MaySun1+30)=5),MaySun1+30,""),IF(AND(YEAR(MaySun1+37)=CalendarYear,MONTH(MaySun1+37)=5),MaySun1+37,""))</f>
        <v>42521</v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27" t="s">
        <v>12</v>
      </c>
      <c r="C16" s="28" t="s">
        <v>25</v>
      </c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B8" sqref="B8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UPPER(TEXT(DATE(CalendarYear,6,1),"mmmm yyyy"))</f>
        <v>JUNE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IF(DAY(JunSun1)=1,"",IF(AND(YEAR(JunSun1+1)=CalendarYear,MONTH(JunSun1+1)=6),JunSun1+1,""))</f>
        <v/>
      </c>
      <c r="C5" s="14" t="str">
        <f>IF(DAY(JunSun1)=1,"",IF(AND(YEAR(JunSun1+2)=CalendarYear,MONTH(JunSun1+2)=6),JunSun1+2,""))</f>
        <v/>
      </c>
      <c r="D5" s="21">
        <f>IF(DAY(JunSun1)=1,"",IF(AND(YEAR(JunSun1+3)=CalendarYear,MONTH(JunSun1+3)=6),JunSun1+3,""))</f>
        <v>42522</v>
      </c>
      <c r="E5" s="21">
        <f>IF(DAY(JunSun1)=1,"",IF(AND(YEAR(JunSun1+4)=CalendarYear,MONTH(JunSun1+4)=6),JunSun1+4,""))</f>
        <v>42523</v>
      </c>
      <c r="F5" s="21">
        <f>IF(DAY(JunSun1)=1,"",IF(AND(YEAR(JunSun1+5)=CalendarYear,MONTH(JunSun1+5)=6),JunSun1+5,""))</f>
        <v>42524</v>
      </c>
      <c r="G5" s="21">
        <f>IF(DAY(JunSun1)=1,"",IF(AND(YEAR(JunSun1+6)=CalendarYear,MONTH(JunSun1+6)=6),JunSun1+6,""))</f>
        <v>42525</v>
      </c>
      <c r="H5" s="21">
        <f>IF(DAY(JunSun1)=1,IF(AND(YEAR(JunSun1)=CalendarYear,MONTH(JunSun1)=6),JunSun1,""),IF(AND(YEAR(JunSun1+7)=CalendarYear,MONTH(JunSun1+7)=6),JunSun1+7,""))</f>
        <v>42526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28" t="s">
        <v>40</v>
      </c>
      <c r="E6" s="10"/>
      <c r="F6" s="10"/>
      <c r="G6" s="28" t="s">
        <v>25</v>
      </c>
      <c r="H6" s="11"/>
      <c r="I6" s="3"/>
    </row>
    <row r="7" spans="1:18" ht="15" customHeight="1" x14ac:dyDescent="0.25">
      <c r="A7"/>
      <c r="B7" s="22">
        <f>IF(DAY(JunSun1)=1,IF(AND(YEAR(JunSun1+1)=CalendarYear,MONTH(JunSun1+1)=6),JunSun1+1,""),IF(AND(YEAR(JunSun1+8)=CalendarYear,MONTH(JunSun1+8)=6),JunSun1+8,""))</f>
        <v>42527</v>
      </c>
      <c r="C7" s="22">
        <f>IF(DAY(JunSun1)=1,IF(AND(YEAR(JunSun1+2)=CalendarYear,MONTH(JunSun1+2)=6),JunSun1+2,""),IF(AND(YEAR(JunSun1+9)=CalendarYear,MONTH(JunSun1+9)=6),JunSun1+9,""))</f>
        <v>42528</v>
      </c>
      <c r="D7" s="22">
        <f>IF(DAY(JunSun1)=1,IF(AND(YEAR(JunSun1+3)=CalendarYear,MONTH(JunSun1+3)=6),JunSun1+3,""),IF(AND(YEAR(JunSun1+10)=CalendarYear,MONTH(JunSun1+10)=6),JunSun1+10,""))</f>
        <v>42529</v>
      </c>
      <c r="E7" s="22">
        <f>IF(DAY(JunSun1)=1,IF(AND(YEAR(JunSun1+4)=CalendarYear,MONTH(JunSun1+4)=6),JunSun1+4,""),IF(AND(YEAR(JunSun1+11)=CalendarYear,MONTH(JunSun1+11)=6),JunSun1+11,""))</f>
        <v>42530</v>
      </c>
      <c r="F7" s="22">
        <f>IF(DAY(JunSun1)=1,IF(AND(YEAR(JunSun1+5)=CalendarYear,MONTH(JunSun1+5)=6),JunSun1+5,""),IF(AND(YEAR(JunSun1+12)=CalendarYear,MONTH(JunSun1+12)=6),JunSun1+12,""))</f>
        <v>42531</v>
      </c>
      <c r="G7" s="22">
        <f>IF(DAY(JunSun1)=1,IF(AND(YEAR(JunSun1+6)=CalendarYear,MONTH(JunSun1+6)=6),JunSun1+6,""),IF(AND(YEAR(JunSun1+13)=CalendarYear,MONTH(JunSun1+13)=6),JunSun1+13,""))</f>
        <v>42532</v>
      </c>
      <c r="H7" s="22">
        <f>IF(DAY(JunSun1)=1,IF(AND(YEAR(JunSun1+7)=CalendarYear,MONTH(JunSun1+7)=6),JunSun1+7,""),IF(AND(YEAR(JunSun1+14)=CalendarYear,MONTH(JunSun1+14)=6),JunSun1+14,""))</f>
        <v>42533</v>
      </c>
      <c r="I7" s="3"/>
    </row>
    <row r="8" spans="1:18" ht="55.5" customHeight="1" x14ac:dyDescent="0.25">
      <c r="A8"/>
      <c r="B8" s="30" t="s">
        <v>45</v>
      </c>
      <c r="C8" s="28" t="s">
        <v>25</v>
      </c>
      <c r="D8" s="28" t="s">
        <v>40</v>
      </c>
      <c r="E8" s="12"/>
      <c r="F8" s="12"/>
      <c r="G8" s="13"/>
      <c r="H8" s="13"/>
      <c r="I8" s="3"/>
    </row>
    <row r="9" spans="1:18" ht="15" customHeight="1" x14ac:dyDescent="0.25">
      <c r="A9"/>
      <c r="B9" s="23">
        <f>IF(DAY(JunSun1)=1,IF(AND(YEAR(JunSun1+8)=CalendarYear,MONTH(JunSun1+8)=6),JunSun1+8,""),IF(AND(YEAR(JunSun1+15)=CalendarYear,MONTH(JunSun1+15)=6),JunSun1+15,""))</f>
        <v>42534</v>
      </c>
      <c r="C9" s="23">
        <f>IF(DAY(JunSun1)=1,IF(AND(YEAR(JunSun1+9)=CalendarYear,MONTH(JunSun1+9)=6),JunSun1+9,""),IF(AND(YEAR(JunSun1+16)=CalendarYear,MONTH(JunSun1+16)=6),JunSun1+16,""))</f>
        <v>42535</v>
      </c>
      <c r="D9" s="23">
        <f>IF(DAY(JunSun1)=1,IF(AND(YEAR(JunSun1+10)=CalendarYear,MONTH(JunSun1+10)=6),JunSun1+10,""),IF(AND(YEAR(JunSun1+17)=CalendarYear,MONTH(JunSun1+17)=6),JunSun1+17,""))</f>
        <v>42536</v>
      </c>
      <c r="E9" s="23">
        <f>IF(DAY(JunSun1)=1,IF(AND(YEAR(JunSun1+11)=CalendarYear,MONTH(JunSun1+11)=6),JunSun1+11,""),IF(AND(YEAR(JunSun1+18)=CalendarYear,MONTH(JunSun1+18)=6),JunSun1+18,""))</f>
        <v>42537</v>
      </c>
      <c r="F9" s="23">
        <f>IF(DAY(JunSun1)=1,IF(AND(YEAR(JunSun1+12)=CalendarYear,MONTH(JunSun1+12)=6),JunSun1+12,""),IF(AND(YEAR(JunSun1+19)=CalendarYear,MONTH(JunSun1+19)=6),JunSun1+19,""))</f>
        <v>42538</v>
      </c>
      <c r="G9" s="23">
        <f>IF(DAY(JunSun1)=1,IF(AND(YEAR(JunSun1+13)=CalendarYear,MONTH(JunSun1+13)=6),JunSun1+13,""),IF(AND(YEAR(JunSun1+20)=CalendarYear,MONTH(JunSun1+20)=6),JunSun1+20,""))</f>
        <v>42539</v>
      </c>
      <c r="H9" s="23">
        <f>IF(DAY(JunSun1)=1,IF(AND(YEAR(JunSun1+14)=CalendarYear,MONTH(JunSun1+14)=6),JunSun1+14,""),IF(AND(YEAR(JunSun1+21)=CalendarYear,MONTH(JunSun1+21)=6),JunSun1+21,""))</f>
        <v>42540</v>
      </c>
      <c r="I9" s="3"/>
    </row>
    <row r="10" spans="1:18" ht="55.5" customHeight="1" x14ac:dyDescent="0.25">
      <c r="A10"/>
      <c r="B10" s="10"/>
      <c r="C10" s="28" t="s">
        <v>25</v>
      </c>
      <c r="D10" s="28" t="s">
        <v>40</v>
      </c>
      <c r="E10" s="10"/>
      <c r="F10" s="10"/>
      <c r="G10" s="11"/>
      <c r="H10" s="11"/>
      <c r="I10" s="3"/>
    </row>
    <row r="11" spans="1:18" ht="15" customHeight="1" x14ac:dyDescent="0.25">
      <c r="A11"/>
      <c r="B11" s="24">
        <f>IF(DAY(JunSun1)=1,IF(AND(YEAR(JunSun1+15)=CalendarYear,MONTH(JunSun1+15)=6),JunSun1+15,""),IF(AND(YEAR(JunSun1+22)=CalendarYear,MONTH(JunSun1+22)=6),JunSun1+22,""))</f>
        <v>42541</v>
      </c>
      <c r="C11" s="24">
        <f>IF(DAY(JunSun1)=1,IF(AND(YEAR(JunSun1+16)=CalendarYear,MONTH(JunSun1+16)=6),JunSun1+16,""),IF(AND(YEAR(JunSun1+23)=CalendarYear,MONTH(JunSun1+23)=6),JunSun1+23,""))</f>
        <v>42542</v>
      </c>
      <c r="D11" s="24">
        <f>IF(DAY(JunSun1)=1,IF(AND(YEAR(JunSun1+17)=CalendarYear,MONTH(JunSun1+17)=6),JunSun1+17,""),IF(AND(YEAR(JunSun1+24)=CalendarYear,MONTH(JunSun1+24)=6),JunSun1+24,""))</f>
        <v>42543</v>
      </c>
      <c r="E11" s="24">
        <f>IF(DAY(JunSun1)=1,IF(AND(YEAR(JunSun1+18)=CalendarYear,MONTH(JunSun1+18)=6),JunSun1+18,""),IF(AND(YEAR(JunSun1+25)=CalendarYear,MONTH(JunSun1+25)=6),JunSun1+25,""))</f>
        <v>42544</v>
      </c>
      <c r="F11" s="24">
        <f>IF(DAY(JunSun1)=1,IF(AND(YEAR(JunSun1+19)=CalendarYear,MONTH(JunSun1+19)=6),JunSun1+19,""),IF(AND(YEAR(JunSun1+26)=CalendarYear,MONTH(JunSun1+26)=6),JunSun1+26,""))</f>
        <v>42545</v>
      </c>
      <c r="G11" s="24">
        <f>IF(DAY(JunSun1)=1,IF(AND(YEAR(JunSun1+20)=CalendarYear,MONTH(JunSun1+20)=6),JunSun1+20,""),IF(AND(YEAR(JunSun1+27)=CalendarYear,MONTH(JunSun1+27)=6),JunSun1+27,""))</f>
        <v>42546</v>
      </c>
      <c r="H11" s="24">
        <f>IF(DAY(JunSun1)=1,IF(AND(YEAR(JunSun1+21)=CalendarYear,MONTH(JunSun1+21)=6),JunSun1+21,""),IF(AND(YEAR(JunSun1+28)=CalendarYear,MONTH(JunSun1+28)=6),JunSun1+28,""))</f>
        <v>42547</v>
      </c>
      <c r="I11" s="3"/>
    </row>
    <row r="12" spans="1:18" ht="55.5" customHeight="1" x14ac:dyDescent="0.25">
      <c r="A12"/>
      <c r="B12" s="27" t="s">
        <v>10</v>
      </c>
      <c r="C12" s="30" t="s">
        <v>38</v>
      </c>
      <c r="D12" s="28" t="s">
        <v>40</v>
      </c>
      <c r="E12" s="12"/>
      <c r="F12" s="12"/>
      <c r="G12" s="13"/>
      <c r="H12" s="13"/>
      <c r="I12" s="3"/>
    </row>
    <row r="13" spans="1:18" ht="15" customHeight="1" x14ac:dyDescent="0.25">
      <c r="A13"/>
      <c r="B13" s="23">
        <f>IF(DAY(JunSun1)=1,IF(AND(YEAR(JunSun1+22)=CalendarYear,MONTH(JunSun1+22)=6),JunSun1+22,""),IF(AND(YEAR(JunSun1+29)=CalendarYear,MONTH(JunSun1+29)=6),JunSun1+29,""))</f>
        <v>42548</v>
      </c>
      <c r="C13" s="23">
        <f>IF(DAY(JunSun1)=1,IF(AND(YEAR(JunSun1+23)=CalendarYear,MONTH(JunSun1+23)=6),JunSun1+23,""),IF(AND(YEAR(JunSun1+30)=CalendarYear,MONTH(JunSun1+30)=6),JunSun1+30,""))</f>
        <v>42549</v>
      </c>
      <c r="D13" s="23">
        <f>IF(DAY(JunSun1)=1,IF(AND(YEAR(JunSun1+24)=CalendarYear,MONTH(JunSun1+24)=6),JunSun1+24,""),IF(AND(YEAR(JunSun1+31)=CalendarYear,MONTH(JunSun1+31)=6),JunSun1+31,""))</f>
        <v>42550</v>
      </c>
      <c r="E13" s="23">
        <f>IF(DAY(JunSun1)=1,IF(AND(YEAR(JunSun1+25)=CalendarYear,MONTH(JunSun1+25)=6),JunSun1+25,""),IF(AND(YEAR(JunSun1+32)=CalendarYear,MONTH(JunSun1+32)=6),JunSun1+32,""))</f>
        <v>42551</v>
      </c>
      <c r="F13" s="15" t="str">
        <f>IF(DAY(JunSun1)=1,IF(AND(YEAR(JunSun1+26)=CalendarYear,MONTH(JunSun1+26)=6),JunSun1+26,""),IF(AND(YEAR(JunSun1+33)=CalendarYear,MONTH(JunSun1+33)=6),JunSun1+33,""))</f>
        <v/>
      </c>
      <c r="G13" s="15" t="str">
        <f>IF(DAY(JunSun1)=1,IF(AND(YEAR(JunSun1+27)=CalendarYear,MONTH(JunSun1+27)=6),JunSun1+27,""),IF(AND(YEAR(JunSun1+34)=CalendarYear,MONTH(JunSun1+34)=6),JunSun1+34,""))</f>
        <v/>
      </c>
      <c r="H13" s="15" t="str">
        <f>IF(DAY(JunSun1)=1,IF(AND(YEAR(JunSun1+28)=CalendarYear,MONTH(JunSun1+28)=6),JunSun1+28,""),IF(AND(YEAR(JunSun1+35)=CalendarYear,MONTH(JunSun1+35)=6),JunSun1+35,""))</f>
        <v/>
      </c>
      <c r="I13" s="3"/>
    </row>
    <row r="14" spans="1:18" ht="55.5" customHeight="1" x14ac:dyDescent="0.25">
      <c r="A14"/>
      <c r="B14" s="10"/>
      <c r="C14" s="28" t="s">
        <v>25</v>
      </c>
      <c r="D14" s="28" t="s">
        <v>40</v>
      </c>
      <c r="E14" s="10"/>
      <c r="F14" s="10"/>
      <c r="G14" s="11"/>
      <c r="H14" s="11"/>
      <c r="I14" s="3"/>
    </row>
    <row r="15" spans="1:18" ht="15" customHeight="1" x14ac:dyDescent="0.25">
      <c r="A15"/>
      <c r="B15" s="16" t="str">
        <f>IF(DAY(JunSun1)=1,IF(AND(YEAR(JunSun1+29)=CalendarYear,MONTH(JunSun1+29)=6),JunSun1+29,""),IF(AND(YEAR(JunSun1+36)=CalendarYear,MONTH(JunSun1+36)=6),JunSun1+36,""))</f>
        <v/>
      </c>
      <c r="C15" s="17" t="str">
        <f>IF(DAY(JunSun1)=1,IF(AND(YEAR(JunSun1+30)=CalendarYear,MONTH(JunSun1+30)=6),JunSun1+30,""),IF(AND(YEAR(JunSun1+37)=CalendarYear,MONTH(JunSun1+37)=6),JunSun1+37,""))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opLeftCell="A4" zoomScale="86" zoomScaleNormal="86" workbookViewId="0">
      <selection activeCell="D14" sqref="D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UPPER(TEXT(DATE(CalendarYear,7,1),"mmmm yyyy"))</f>
        <v>JULY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IF(DAY(JulSun1)=1,"",IF(AND(YEAR(JulSun1+1)=CalendarYear,MONTH(JulSun1+1)=7),JulSun1+1,""))</f>
        <v/>
      </c>
      <c r="C5" s="14" t="str">
        <f>IF(DAY(JulSun1)=1,"",IF(AND(YEAR(JulSun1+2)=CalendarYear,MONTH(JulSun1+2)=7),JulSun1+2,""))</f>
        <v/>
      </c>
      <c r="D5" s="14" t="str">
        <f>IF(DAY(JulSun1)=1,"",IF(AND(YEAR(JulSun1+3)=CalendarYear,MONTH(JulSun1+3)=7),JulSun1+3,""))</f>
        <v/>
      </c>
      <c r="E5" s="14" t="str">
        <f>IF(DAY(JulSun1)=1,"",IF(AND(YEAR(JulSun1+4)=CalendarYear,MONTH(JulSun1+4)=7),JulSun1+4,""))</f>
        <v/>
      </c>
      <c r="F5" s="21">
        <f>IF(DAY(JulSun1)=1,"",IF(AND(YEAR(JulSun1+5)=CalendarYear,MONTH(JulSun1+5)=7),JulSun1+5,""))</f>
        <v>42552</v>
      </c>
      <c r="G5" s="21">
        <f>IF(DAY(JulSun1)=1,"",IF(AND(YEAR(JulSun1+6)=CalendarYear,MONTH(JulSun1+6)=7),JulSun1+6,""))</f>
        <v>42553</v>
      </c>
      <c r="H5" s="21">
        <f>IF(DAY(JulSun1)=1,IF(AND(YEAR(JulSun1)=CalendarYear,MONTH(JulSun1)=7),JulSun1,""),IF(AND(YEAR(JulSun1+7)=CalendarYear,MONTH(JulSun1+7)=7),JulSun1+7,""))</f>
        <v>42554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28" t="s">
        <v>25</v>
      </c>
      <c r="H6" s="11"/>
      <c r="I6" s="3"/>
    </row>
    <row r="7" spans="1:18" ht="15" customHeight="1" x14ac:dyDescent="0.25">
      <c r="A7"/>
      <c r="B7" s="22">
        <f>IF(DAY(JulSun1)=1,IF(AND(YEAR(JulSun1+1)=CalendarYear,MONTH(JulSun1+1)=7),JulSun1+1,""),IF(AND(YEAR(JulSun1+8)=CalendarYear,MONTH(JulSun1+8)=7),JulSun1+8,""))</f>
        <v>42555</v>
      </c>
      <c r="C7" s="22">
        <f>IF(DAY(JulSun1)=1,IF(AND(YEAR(JulSun1+2)=CalendarYear,MONTH(JulSun1+2)=7),JulSun1+2,""),IF(AND(YEAR(JulSun1+9)=CalendarYear,MONTH(JulSun1+9)=7),JulSun1+9,""))</f>
        <v>42556</v>
      </c>
      <c r="D7" s="22">
        <f>IF(DAY(JulSun1)=1,IF(AND(YEAR(JulSun1+3)=CalendarYear,MONTH(JulSun1+3)=7),JulSun1+3,""),IF(AND(YEAR(JulSun1+10)=CalendarYear,MONTH(JulSun1+10)=7),JulSun1+10,""))</f>
        <v>42557</v>
      </c>
      <c r="E7" s="22">
        <f>IF(DAY(JulSun1)=1,IF(AND(YEAR(JulSun1+4)=CalendarYear,MONTH(JulSun1+4)=7),JulSun1+4,""),IF(AND(YEAR(JulSun1+11)=CalendarYear,MONTH(JulSun1+11)=7),JulSun1+11,""))</f>
        <v>42558</v>
      </c>
      <c r="F7" s="22">
        <f>IF(DAY(JulSun1)=1,IF(AND(YEAR(JulSun1+5)=CalendarYear,MONTH(JulSun1+5)=7),JulSun1+5,""),IF(AND(YEAR(JulSun1+12)=CalendarYear,MONTH(JulSun1+12)=7),JulSun1+12,""))</f>
        <v>42559</v>
      </c>
      <c r="G7" s="22">
        <f>IF(DAY(JulSun1)=1,IF(AND(YEAR(JulSun1+6)=CalendarYear,MONTH(JulSun1+6)=7),JulSun1+6,""),IF(AND(YEAR(JulSun1+13)=CalendarYear,MONTH(JulSun1+13)=7),JulSun1+13,""))</f>
        <v>42560</v>
      </c>
      <c r="H7" s="22">
        <f>IF(DAY(JulSun1)=1,IF(AND(YEAR(JulSun1+7)=CalendarYear,MONTH(JulSun1+7)=7),JulSun1+7,""),IF(AND(YEAR(JulSun1+14)=CalendarYear,MONTH(JulSun1+14)=7),JulSun1+14,""))</f>
        <v>42561</v>
      </c>
      <c r="I7" s="3"/>
    </row>
    <row r="8" spans="1:18" ht="55.5" customHeight="1" x14ac:dyDescent="0.25">
      <c r="A8"/>
      <c r="B8" s="30" t="s">
        <v>11</v>
      </c>
      <c r="C8" s="28" t="s">
        <v>25</v>
      </c>
      <c r="D8" s="28" t="s">
        <v>40</v>
      </c>
      <c r="E8" s="12"/>
      <c r="F8" s="12"/>
      <c r="G8" s="13"/>
      <c r="H8" s="13"/>
      <c r="I8" s="3"/>
    </row>
    <row r="9" spans="1:18" ht="15" customHeight="1" x14ac:dyDescent="0.25">
      <c r="A9"/>
      <c r="B9" s="23">
        <f>IF(DAY(JulSun1)=1,IF(AND(YEAR(JulSun1+8)=CalendarYear,MONTH(JulSun1+8)=7),JulSun1+8,""),IF(AND(YEAR(JulSun1+15)=CalendarYear,MONTH(JulSun1+15)=7),JulSun1+15,""))</f>
        <v>42562</v>
      </c>
      <c r="C9" s="23">
        <f>IF(DAY(JulSun1)=1,IF(AND(YEAR(JulSun1+9)=CalendarYear,MONTH(JulSun1+9)=7),JulSun1+9,""),IF(AND(YEAR(JulSun1+16)=CalendarYear,MONTH(JulSun1+16)=7),JulSun1+16,""))</f>
        <v>42563</v>
      </c>
      <c r="D9" s="23">
        <f>IF(DAY(JulSun1)=1,IF(AND(YEAR(JulSun1+10)=CalendarYear,MONTH(JulSun1+10)=7),JulSun1+10,""),IF(AND(YEAR(JulSun1+17)=CalendarYear,MONTH(JulSun1+17)=7),JulSun1+17,""))</f>
        <v>42564</v>
      </c>
      <c r="E9" s="23">
        <f>IF(DAY(JulSun1)=1,IF(AND(YEAR(JulSun1+11)=CalendarYear,MONTH(JulSun1+11)=7),JulSun1+11,""),IF(AND(YEAR(JulSun1+18)=CalendarYear,MONTH(JulSun1+18)=7),JulSun1+18,""))</f>
        <v>42565</v>
      </c>
      <c r="F9" s="23">
        <f>IF(DAY(JulSun1)=1,IF(AND(YEAR(JulSun1+12)=CalendarYear,MONTH(JulSun1+12)=7),JulSun1+12,""),IF(AND(YEAR(JulSun1+19)=CalendarYear,MONTH(JulSun1+19)=7),JulSun1+19,""))</f>
        <v>42566</v>
      </c>
      <c r="G9" s="23">
        <f>IF(DAY(JulSun1)=1,IF(AND(YEAR(JulSun1+13)=CalendarYear,MONTH(JulSun1+13)=7),JulSun1+13,""),IF(AND(YEAR(JulSun1+20)=CalendarYear,MONTH(JulSun1+20)=7),JulSun1+20,""))</f>
        <v>42567</v>
      </c>
      <c r="H9" s="23">
        <f>IF(DAY(JulSun1)=1,IF(AND(YEAR(JulSun1+14)=CalendarYear,MONTH(JulSun1+14)=7),JulSun1+14,""),IF(AND(YEAR(JulSun1+21)=CalendarYear,MONTH(JulSun1+21)=7),JulSun1+21,""))</f>
        <v>42568</v>
      </c>
      <c r="I9" s="3"/>
    </row>
    <row r="10" spans="1:18" ht="55.5" customHeight="1" x14ac:dyDescent="0.25">
      <c r="A10"/>
      <c r="B10" s="28" t="s">
        <v>13</v>
      </c>
      <c r="C10" s="28" t="s">
        <v>25</v>
      </c>
      <c r="D10" s="28" t="s">
        <v>40</v>
      </c>
      <c r="E10" s="10"/>
      <c r="F10" s="10"/>
      <c r="G10" s="11"/>
      <c r="H10" s="11"/>
      <c r="I10" s="3"/>
    </row>
    <row r="11" spans="1:18" ht="15" customHeight="1" x14ac:dyDescent="0.25">
      <c r="A11"/>
      <c r="B11" s="24">
        <f>IF(DAY(JulSun1)=1,IF(AND(YEAR(JulSun1+15)=CalendarYear,MONTH(JulSun1+15)=7),JulSun1+15,""),IF(AND(YEAR(JulSun1+22)=CalendarYear,MONTH(JulSun1+22)=7),JulSun1+22,""))</f>
        <v>42569</v>
      </c>
      <c r="C11" s="24">
        <f>IF(DAY(JulSun1)=1,IF(AND(YEAR(JulSun1+16)=CalendarYear,MONTH(JulSun1+16)=7),JulSun1+16,""),IF(AND(YEAR(JulSun1+23)=CalendarYear,MONTH(JulSun1+23)=7),JulSun1+23,""))</f>
        <v>42570</v>
      </c>
      <c r="D11" s="24">
        <f>IF(DAY(JulSun1)=1,IF(AND(YEAR(JulSun1+17)=CalendarYear,MONTH(JulSun1+17)=7),JulSun1+17,""),IF(AND(YEAR(JulSun1+24)=CalendarYear,MONTH(JulSun1+24)=7),JulSun1+24,""))</f>
        <v>42571</v>
      </c>
      <c r="E11" s="24">
        <f>IF(DAY(JulSun1)=1,IF(AND(YEAR(JulSun1+18)=CalendarYear,MONTH(JulSun1+18)=7),JulSun1+18,""),IF(AND(YEAR(JulSun1+25)=CalendarYear,MONTH(JulSun1+25)=7),JulSun1+25,""))</f>
        <v>42572</v>
      </c>
      <c r="F11" s="24">
        <f>IF(DAY(JulSun1)=1,IF(AND(YEAR(JulSun1+19)=CalendarYear,MONTH(JulSun1+19)=7),JulSun1+19,""),IF(AND(YEAR(JulSun1+26)=CalendarYear,MONTH(JulSun1+26)=7),JulSun1+26,""))</f>
        <v>42573</v>
      </c>
      <c r="G11" s="24">
        <f>IF(DAY(JulSun1)=1,IF(AND(YEAR(JulSun1+20)=CalendarYear,MONTH(JulSun1+20)=7),JulSun1+20,""),IF(AND(YEAR(JulSun1+27)=CalendarYear,MONTH(JulSun1+27)=7),JulSun1+27,""))</f>
        <v>42574</v>
      </c>
      <c r="H11" s="24">
        <f>IF(DAY(JulSun1)=1,IF(AND(YEAR(JulSun1+21)=CalendarYear,MONTH(JulSun1+21)=7),JulSun1+21,""),IF(AND(YEAR(JulSun1+28)=CalendarYear,MONTH(JulSun1+28)=7),JulSun1+28,""))</f>
        <v>42575</v>
      </c>
      <c r="I11" s="3"/>
    </row>
    <row r="12" spans="1:18" ht="55.5" customHeight="1" x14ac:dyDescent="0.25">
      <c r="A12"/>
      <c r="B12" s="30" t="s">
        <v>10</v>
      </c>
      <c r="C12" s="30" t="s">
        <v>38</v>
      </c>
      <c r="D12" s="28" t="s">
        <v>40</v>
      </c>
      <c r="E12" s="12"/>
      <c r="F12" s="12"/>
      <c r="G12" s="13"/>
      <c r="H12" s="13"/>
      <c r="I12" s="3"/>
    </row>
    <row r="13" spans="1:18" ht="15" customHeight="1" x14ac:dyDescent="0.25">
      <c r="A13"/>
      <c r="B13" s="23">
        <f>IF(DAY(JulSun1)=1,IF(AND(YEAR(JulSun1+22)=CalendarYear,MONTH(JulSun1+22)=7),JulSun1+22,""),IF(AND(YEAR(JulSun1+29)=CalendarYear,MONTH(JulSun1+29)=7),JulSun1+29,""))</f>
        <v>42576</v>
      </c>
      <c r="C13" s="23">
        <f>IF(DAY(JulSun1)=1,IF(AND(YEAR(JulSun1+23)=CalendarYear,MONTH(JulSun1+23)=7),JulSun1+23,""),IF(AND(YEAR(JulSun1+30)=CalendarYear,MONTH(JulSun1+30)=7),JulSun1+30,""))</f>
        <v>42577</v>
      </c>
      <c r="D13" s="23">
        <f>IF(DAY(JulSun1)=1,IF(AND(YEAR(JulSun1+24)=CalendarYear,MONTH(JulSun1+24)=7),JulSun1+24,""),IF(AND(YEAR(JulSun1+31)=CalendarYear,MONTH(JulSun1+31)=7),JulSun1+31,""))</f>
        <v>42578</v>
      </c>
      <c r="E13" s="23">
        <f>IF(DAY(JulSun1)=1,IF(AND(YEAR(JulSun1+25)=CalendarYear,MONTH(JulSun1+25)=7),JulSun1+25,""),IF(AND(YEAR(JulSun1+32)=CalendarYear,MONTH(JulSun1+32)=7),JulSun1+32,""))</f>
        <v>42579</v>
      </c>
      <c r="F13" s="23">
        <f>IF(DAY(JulSun1)=1,IF(AND(YEAR(JulSun1+26)=CalendarYear,MONTH(JulSun1+26)=7),JulSun1+26,""),IF(AND(YEAR(JulSun1+33)=CalendarYear,MONTH(JulSun1+33)=7),JulSun1+33,""))</f>
        <v>42580</v>
      </c>
      <c r="G13" s="23">
        <f>IF(DAY(JulSun1)=1,IF(AND(YEAR(JulSun1+27)=CalendarYear,MONTH(JulSun1+27)=7),JulSun1+27,""),IF(AND(YEAR(JulSun1+34)=CalendarYear,MONTH(JulSun1+34)=7),JulSun1+34,""))</f>
        <v>42581</v>
      </c>
      <c r="H13" s="23">
        <f>IF(DAY(JulSun1)=1,IF(AND(YEAR(JulSun1+28)=CalendarYear,MONTH(JulSun1+28)=7),JulSun1+28,""),IF(AND(YEAR(JulSun1+35)=CalendarYear,MONTH(JulSun1+35)=7),JulSun1+35,""))</f>
        <v>42582</v>
      </c>
      <c r="I13" s="3"/>
    </row>
    <row r="14" spans="1:18" ht="55.5" customHeight="1" x14ac:dyDescent="0.25">
      <c r="A14"/>
      <c r="B14" s="10"/>
      <c r="C14" s="28" t="s">
        <v>25</v>
      </c>
      <c r="D14" s="28" t="s">
        <v>40</v>
      </c>
      <c r="E14" s="10"/>
      <c r="F14" s="10"/>
      <c r="G14" s="11"/>
      <c r="H14" s="11"/>
      <c r="I14" s="3"/>
    </row>
    <row r="15" spans="1:18" ht="15" customHeight="1" x14ac:dyDescent="0.25">
      <c r="A15"/>
      <c r="B15" s="16" t="str">
        <f>IF(DAY(JulSun1)=1,IF(AND(YEAR(JulSun1+29)=CalendarYear,MONTH(JulSun1+29)=7),JulSun1+29,""),IF(AND(YEAR(JulSun1+36)=CalendarYear,MONTH(JulSun1+36)=7),JulSun1+36,""))</f>
        <v/>
      </c>
      <c r="C15" s="17" t="str">
        <f>IF(DAY(JulSun1)=1,IF(AND(YEAR(JulSun1+30)=CalendarYear,MONTH(JulSun1+30)=7),JulSun1+30,""),IF(AND(YEAR(JulSun1+37)=CalendarYear,MONTH(JulSun1+37)=7),JulSun1+37,""))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D14" sqref="D14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UPPER(TEXT(DATE(CalendarYear,8,1),"mmmm yyyy"))</f>
        <v>AUGUST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21">
        <f>IF(DAY(AugSun1)=1,"",IF(AND(YEAR(AugSun1+1)=CalendarYear,MONTH(AugSun1+1)=8),AugSun1+1,""))</f>
        <v>42583</v>
      </c>
      <c r="C5" s="21">
        <f>IF(DAY(AugSun1)=1,"",IF(AND(YEAR(AugSun1+2)=CalendarYear,MONTH(AugSun1+2)=8),AugSun1+2,""))</f>
        <v>42584</v>
      </c>
      <c r="D5" s="21">
        <f>IF(DAY(AugSun1)=1,"",IF(AND(YEAR(AugSun1+3)=CalendarYear,MONTH(AugSun1+3)=8),AugSun1+3,""))</f>
        <v>42585</v>
      </c>
      <c r="E5" s="21">
        <f>IF(DAY(AugSun1)=1,"",IF(AND(YEAR(AugSun1+4)=CalendarYear,MONTH(AugSun1+4)=8),AugSun1+4,""))</f>
        <v>42586</v>
      </c>
      <c r="F5" s="21">
        <f>IF(DAY(AugSun1)=1,"",IF(AND(YEAR(AugSun1+5)=CalendarYear,MONTH(AugSun1+5)=8),AugSun1+5,""))</f>
        <v>42587</v>
      </c>
      <c r="G5" s="21">
        <f>IF(DAY(AugSun1)=1,"",IF(AND(YEAR(AugSun1+6)=CalendarYear,MONTH(AugSun1+6)=8),AugSun1+6,""))</f>
        <v>42588</v>
      </c>
      <c r="H5" s="21">
        <f>IF(DAY(AugSun1)=1,IF(AND(YEAR(AugSun1)=CalendarYear,MONTH(AugSun1)=8),AugSun1,""),IF(AND(YEAR(AugSun1+7)=CalendarYear,MONTH(AugSun1+7)=8),AugSun1+7,""))</f>
        <v>42589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28" t="s">
        <v>25</v>
      </c>
      <c r="D6" s="28" t="s">
        <v>40</v>
      </c>
      <c r="E6" s="10"/>
      <c r="F6" s="10"/>
      <c r="G6" s="28" t="s">
        <v>25</v>
      </c>
      <c r="H6" s="11"/>
      <c r="I6" s="3"/>
    </row>
    <row r="7" spans="1:18" ht="15" customHeight="1" x14ac:dyDescent="0.25">
      <c r="A7"/>
      <c r="B7" s="22">
        <f>IF(DAY(AugSun1)=1,IF(AND(YEAR(AugSun1+1)=CalendarYear,MONTH(AugSun1+1)=8),AugSun1+1,""),IF(AND(YEAR(AugSun1+8)=CalendarYear,MONTH(AugSun1+8)=8),AugSun1+8,""))</f>
        <v>42590</v>
      </c>
      <c r="C7" s="22">
        <f>IF(DAY(AugSun1)=1,IF(AND(YEAR(AugSun1+2)=CalendarYear,MONTH(AugSun1+2)=8),AugSun1+2,""),IF(AND(YEAR(AugSun1+9)=CalendarYear,MONTH(AugSun1+9)=8),AugSun1+9,""))</f>
        <v>42591</v>
      </c>
      <c r="D7" s="22">
        <f>IF(DAY(AugSun1)=1,IF(AND(YEAR(AugSun1+3)=CalendarYear,MONTH(AugSun1+3)=8),AugSun1+3,""),IF(AND(YEAR(AugSun1+10)=CalendarYear,MONTH(AugSun1+10)=8),AugSun1+10,""))</f>
        <v>42592</v>
      </c>
      <c r="E7" s="22">
        <f>IF(DAY(AugSun1)=1,IF(AND(YEAR(AugSun1+4)=CalendarYear,MONTH(AugSun1+4)=8),AugSun1+4,""),IF(AND(YEAR(AugSun1+11)=CalendarYear,MONTH(AugSun1+11)=8),AugSun1+11,""))</f>
        <v>42593</v>
      </c>
      <c r="F7" s="22">
        <f>IF(DAY(AugSun1)=1,IF(AND(YEAR(AugSun1+5)=CalendarYear,MONTH(AugSun1+5)=8),AugSun1+5,""),IF(AND(YEAR(AugSun1+12)=CalendarYear,MONTH(AugSun1+12)=8),AugSun1+12,""))</f>
        <v>42594</v>
      </c>
      <c r="G7" s="22">
        <f>IF(DAY(AugSun1)=1,IF(AND(YEAR(AugSun1+6)=CalendarYear,MONTH(AugSun1+6)=8),AugSun1+6,""),IF(AND(YEAR(AugSun1+13)=CalendarYear,MONTH(AugSun1+13)=8),AugSun1+13,""))</f>
        <v>42595</v>
      </c>
      <c r="H7" s="22">
        <f>IF(DAY(AugSun1)=1,IF(AND(YEAR(AugSun1+7)=CalendarYear,MONTH(AugSun1+7)=8),AugSun1+7,""),IF(AND(YEAR(AugSun1+14)=CalendarYear,MONTH(AugSun1+14)=8),AugSun1+14,""))</f>
        <v>42596</v>
      </c>
      <c r="I7" s="3"/>
    </row>
    <row r="8" spans="1:18" ht="55.5" customHeight="1" x14ac:dyDescent="0.25">
      <c r="A8"/>
      <c r="B8" s="30" t="s">
        <v>13</v>
      </c>
      <c r="C8" s="30" t="s">
        <v>14</v>
      </c>
      <c r="D8" s="28" t="s">
        <v>40</v>
      </c>
      <c r="E8" s="30" t="s">
        <v>15</v>
      </c>
      <c r="F8" s="30" t="s">
        <v>15</v>
      </c>
      <c r="G8" s="31" t="s">
        <v>15</v>
      </c>
      <c r="H8" s="31" t="s">
        <v>15</v>
      </c>
      <c r="I8" s="3"/>
    </row>
    <row r="9" spans="1:18" ht="15" customHeight="1" x14ac:dyDescent="0.25">
      <c r="A9"/>
      <c r="B9" s="23">
        <f>IF(DAY(AugSun1)=1,IF(AND(YEAR(AugSun1+8)=CalendarYear,MONTH(AugSun1+8)=8),AugSun1+8,""),IF(AND(YEAR(AugSun1+15)=CalendarYear,MONTH(AugSun1+15)=8),AugSun1+15,""))</f>
        <v>42597</v>
      </c>
      <c r="C9" s="23">
        <f>IF(DAY(AugSun1)=1,IF(AND(YEAR(AugSun1+9)=CalendarYear,MONTH(AugSun1+9)=8),AugSun1+9,""),IF(AND(YEAR(AugSun1+16)=CalendarYear,MONTH(AugSun1+16)=8),AugSun1+16,""))</f>
        <v>42598</v>
      </c>
      <c r="D9" s="23">
        <f>IF(DAY(AugSun1)=1,IF(AND(YEAR(AugSun1+10)=CalendarYear,MONTH(AugSun1+10)=8),AugSun1+10,""),IF(AND(YEAR(AugSun1+17)=CalendarYear,MONTH(AugSun1+17)=8),AugSun1+17,""))</f>
        <v>42599</v>
      </c>
      <c r="E9" s="23">
        <f>IF(DAY(AugSun1)=1,IF(AND(YEAR(AugSun1+11)=CalendarYear,MONTH(AugSun1+11)=8),AugSun1+11,""),IF(AND(YEAR(AugSun1+18)=CalendarYear,MONTH(AugSun1+18)=8),AugSun1+18,""))</f>
        <v>42600</v>
      </c>
      <c r="F9" s="23">
        <f>IF(DAY(AugSun1)=1,IF(AND(YEAR(AugSun1+12)=CalendarYear,MONTH(AugSun1+12)=8),AugSun1+12,""),IF(AND(YEAR(AugSun1+19)=CalendarYear,MONTH(AugSun1+19)=8),AugSun1+19,""))</f>
        <v>42601</v>
      </c>
      <c r="G9" s="23">
        <f>IF(DAY(AugSun1)=1,IF(AND(YEAR(AugSun1+13)=CalendarYear,MONTH(AugSun1+13)=8),AugSun1+13,""),IF(AND(YEAR(AugSun1+20)=CalendarYear,MONTH(AugSun1+20)=8),AugSun1+20,""))</f>
        <v>42602</v>
      </c>
      <c r="H9" s="23">
        <f>IF(DAY(AugSun1)=1,IF(AND(YEAR(AugSun1+14)=CalendarYear,MONTH(AugSun1+14)=8),AugSun1+14,""),IF(AND(YEAR(AugSun1+21)=CalendarYear,MONTH(AugSun1+21)=8),AugSun1+21,""))</f>
        <v>42603</v>
      </c>
      <c r="I9" s="3"/>
    </row>
    <row r="10" spans="1:18" ht="55.5" customHeight="1" x14ac:dyDescent="0.25">
      <c r="A10"/>
      <c r="B10" s="28" t="s">
        <v>9</v>
      </c>
      <c r="C10" s="28" t="s">
        <v>25</v>
      </c>
      <c r="D10" s="28" t="s">
        <v>40</v>
      </c>
      <c r="E10" s="10"/>
      <c r="F10" s="10"/>
      <c r="G10" s="11"/>
      <c r="H10" s="11"/>
      <c r="I10" s="3"/>
    </row>
    <row r="11" spans="1:18" ht="15" customHeight="1" x14ac:dyDescent="0.25">
      <c r="A11"/>
      <c r="B11" s="24">
        <f>IF(DAY(AugSun1)=1,IF(AND(YEAR(AugSun1+15)=CalendarYear,MONTH(AugSun1+15)=8),AugSun1+15,""),IF(AND(YEAR(AugSun1+22)=CalendarYear,MONTH(AugSun1+22)=8),AugSun1+22,""))</f>
        <v>42604</v>
      </c>
      <c r="C11" s="24">
        <f>IF(DAY(AugSun1)=1,IF(AND(YEAR(AugSun1+16)=CalendarYear,MONTH(AugSun1+16)=8),AugSun1+16,""),IF(AND(YEAR(AugSun1+23)=CalendarYear,MONTH(AugSun1+23)=8),AugSun1+23,""))</f>
        <v>42605</v>
      </c>
      <c r="D11" s="24">
        <f>IF(DAY(AugSun1)=1,IF(AND(YEAR(AugSun1+17)=CalendarYear,MONTH(AugSun1+17)=8),AugSun1+17,""),IF(AND(YEAR(AugSun1+24)=CalendarYear,MONTH(AugSun1+24)=8),AugSun1+24,""))</f>
        <v>42606</v>
      </c>
      <c r="E11" s="24">
        <f>IF(DAY(AugSun1)=1,IF(AND(YEAR(AugSun1+18)=CalendarYear,MONTH(AugSun1+18)=8),AugSun1+18,""),IF(AND(YEAR(AugSun1+25)=CalendarYear,MONTH(AugSun1+25)=8),AugSun1+25,""))</f>
        <v>42607</v>
      </c>
      <c r="F11" s="24">
        <f>IF(DAY(AugSun1)=1,IF(AND(YEAR(AugSun1+19)=CalendarYear,MONTH(AugSun1+19)=8),AugSun1+19,""),IF(AND(YEAR(AugSun1+26)=CalendarYear,MONTH(AugSun1+26)=8),AugSun1+26,""))</f>
        <v>42608</v>
      </c>
      <c r="G11" s="24">
        <f>IF(DAY(AugSun1)=1,IF(AND(YEAR(AugSun1+20)=CalendarYear,MONTH(AugSun1+20)=8),AugSun1+20,""),IF(AND(YEAR(AugSun1+27)=CalendarYear,MONTH(AugSun1+27)=8),AugSun1+27,""))</f>
        <v>42609</v>
      </c>
      <c r="H11" s="24">
        <f>IF(DAY(AugSun1)=1,IF(AND(YEAR(AugSun1+21)=CalendarYear,MONTH(AugSun1+21)=8),AugSun1+21,""),IF(AND(YEAR(AugSun1+28)=CalendarYear,MONTH(AugSun1+28)=8),AugSun1+28,""))</f>
        <v>42610</v>
      </c>
      <c r="I11" s="3"/>
    </row>
    <row r="12" spans="1:18" ht="55.5" customHeight="1" x14ac:dyDescent="0.25">
      <c r="A12"/>
      <c r="B12" s="12"/>
      <c r="C12" s="28" t="s">
        <v>25</v>
      </c>
      <c r="D12" s="28" t="s">
        <v>40</v>
      </c>
      <c r="E12" s="12"/>
      <c r="F12" s="12"/>
      <c r="G12" s="13"/>
      <c r="H12" s="13"/>
      <c r="I12" s="3"/>
    </row>
    <row r="13" spans="1:18" ht="15" customHeight="1" x14ac:dyDescent="0.25">
      <c r="A13"/>
      <c r="B13" s="23">
        <f>IF(DAY(AugSun1)=1,IF(AND(YEAR(AugSun1+22)=CalendarYear,MONTH(AugSun1+22)=8),AugSun1+22,""),IF(AND(YEAR(AugSun1+29)=CalendarYear,MONTH(AugSun1+29)=8),AugSun1+29,""))</f>
        <v>42611</v>
      </c>
      <c r="C13" s="23">
        <f>IF(DAY(AugSun1)=1,IF(AND(YEAR(AugSun1+23)=CalendarYear,MONTH(AugSun1+23)=8),AugSun1+23,""),IF(AND(YEAR(AugSun1+30)=CalendarYear,MONTH(AugSun1+30)=8),AugSun1+30,""))</f>
        <v>42612</v>
      </c>
      <c r="D13" s="23">
        <f>IF(DAY(AugSun1)=1,IF(AND(YEAR(AugSun1+24)=CalendarYear,MONTH(AugSun1+24)=8),AugSun1+24,""),IF(AND(YEAR(AugSun1+31)=CalendarYear,MONTH(AugSun1+31)=8),AugSun1+31,""))</f>
        <v>42613</v>
      </c>
      <c r="E13" s="15" t="str">
        <f>IF(DAY(AugSun1)=1,IF(AND(YEAR(AugSun1+25)=CalendarYear,MONTH(AugSun1+25)=8),AugSun1+25,""),IF(AND(YEAR(AugSun1+32)=CalendarYear,MONTH(AugSun1+32)=8),AugSun1+32,""))</f>
        <v/>
      </c>
      <c r="F13" s="15" t="str">
        <f>IF(DAY(AugSun1)=1,IF(AND(YEAR(AugSun1+26)=CalendarYear,MONTH(AugSun1+26)=8),AugSun1+26,""),IF(AND(YEAR(AugSun1+33)=CalendarYear,MONTH(AugSun1+33)=8),AugSun1+33,""))</f>
        <v/>
      </c>
      <c r="G13" s="15" t="str">
        <f>IF(DAY(AugSun1)=1,IF(AND(YEAR(AugSun1+27)=CalendarYear,MONTH(AugSun1+27)=8),AugSun1+27,""),IF(AND(YEAR(AugSun1+34)=CalendarYear,MONTH(AugSun1+34)=8),AugSun1+34,""))</f>
        <v/>
      </c>
      <c r="H13" s="15" t="str">
        <f>IF(DAY(AugSun1)=1,IF(AND(YEAR(AugSun1+28)=CalendarYear,MONTH(AugSun1+28)=8),AugSun1+28,""),IF(AND(YEAR(AugSun1+35)=CalendarYear,MONTH(AugSun1+35)=8),AugSun1+35,""))</f>
        <v/>
      </c>
      <c r="I13" s="3"/>
    </row>
    <row r="14" spans="1:18" ht="55.5" customHeight="1" x14ac:dyDescent="0.25">
      <c r="A14"/>
      <c r="B14" s="10"/>
      <c r="C14" s="28" t="s">
        <v>25</v>
      </c>
      <c r="D14" s="28" t="s">
        <v>40</v>
      </c>
      <c r="E14" s="10"/>
      <c r="F14" s="10"/>
      <c r="G14" s="11"/>
      <c r="H14" s="11"/>
      <c r="I14" s="3"/>
    </row>
    <row r="15" spans="1:18" ht="15" customHeight="1" x14ac:dyDescent="0.25">
      <c r="A15"/>
      <c r="B15" s="16" t="str">
        <f>IF(DAY(AugSun1)=1,IF(AND(YEAR(AugSun1+29)=CalendarYear,MONTH(AugSun1+29)=8),AugSun1+29,""),IF(AND(YEAR(AugSun1+36)=CalendarYear,MONTH(AugSun1+36)=8),AugSun1+36,""))</f>
        <v/>
      </c>
      <c r="C15" s="17" t="str">
        <f>IF(DAY(AugSun1)=1,IF(AND(YEAR(AugSun1+30)=CalendarYear,MONTH(AugSun1+30)=8),AugSun1+30,""),IF(AND(YEAR(AugSun1+37)=CalendarYear,MONTH(AugSun1+37)=8),AugSun1+37,""))</f>
        <v/>
      </c>
      <c r="D15" s="50" t="s">
        <v>7</v>
      </c>
      <c r="E15" s="51"/>
      <c r="F15" s="51"/>
      <c r="G15" s="51"/>
      <c r="H15" s="52"/>
      <c r="I15" s="3"/>
    </row>
    <row r="16" spans="1:18" ht="55.5" customHeight="1" x14ac:dyDescent="0.25">
      <c r="A16"/>
      <c r="B16" s="12"/>
      <c r="C16" s="12"/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C8" sqref="C8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53" t="str">
        <f>UPPER(TEXT(DATE(CalendarYear,9,1),"mmmm yyyy"))</f>
        <v>SEPTEMBER 2016</v>
      </c>
      <c r="C3" s="53"/>
      <c r="D3" s="53"/>
      <c r="E3" s="53"/>
      <c r="F3" s="53"/>
    </row>
    <row r="4" spans="1:18" customFormat="1" ht="29.25" customHeight="1" x14ac:dyDescent="0.25">
      <c r="B4" s="20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4" t="str">
        <f>IF(DAY(SepSun1)=1,"",IF(AND(YEAR(SepSun1+1)=CalendarYear,MONTH(SepSun1+1)=9),SepSun1+1,""))</f>
        <v/>
      </c>
      <c r="C5" s="14" t="str">
        <f>IF(DAY(SepSun1)=1,"",IF(AND(YEAR(SepSun1+2)=CalendarYear,MONTH(SepSun1+2)=9),SepSun1+2,""))</f>
        <v/>
      </c>
      <c r="D5" s="14" t="str">
        <f>IF(DAY(SepSun1)=1,"",IF(AND(YEAR(SepSun1+3)=CalendarYear,MONTH(SepSun1+3)=9),SepSun1+3,""))</f>
        <v/>
      </c>
      <c r="E5" s="21">
        <f>IF(DAY(SepSun1)=1,"",IF(AND(YEAR(SepSun1+4)=CalendarYear,MONTH(SepSun1+4)=9),SepSun1+4,""))</f>
        <v>42614</v>
      </c>
      <c r="F5" s="21">
        <f>IF(DAY(SepSun1)=1,"",IF(AND(YEAR(SepSun1+5)=CalendarYear,MONTH(SepSun1+5)=9),SepSun1+5,""))</f>
        <v>42615</v>
      </c>
      <c r="G5" s="21">
        <f>IF(DAY(SepSun1)=1,"",IF(AND(YEAR(SepSun1+6)=CalendarYear,MONTH(SepSun1+6)=9),SepSun1+6,""))</f>
        <v>42616</v>
      </c>
      <c r="H5" s="21">
        <f>IF(DAY(SepSun1)=1,IF(AND(YEAR(SepSun1)=CalendarYear,MONTH(SepSun1)=9),SepSun1,""),IF(AND(YEAR(SepSun1+7)=CalendarYear,MONTH(SepSun1+7)=9),SepSun1+7,""))</f>
        <v>42617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28" t="s">
        <v>25</v>
      </c>
      <c r="H6" s="11"/>
      <c r="I6" s="3"/>
    </row>
    <row r="7" spans="1:18" ht="15" customHeight="1" x14ac:dyDescent="0.25">
      <c r="A7"/>
      <c r="B7" s="22">
        <f>IF(DAY(SepSun1)=1,IF(AND(YEAR(SepSun1+1)=CalendarYear,MONTH(SepSun1+1)=9),SepSun1+1,""),IF(AND(YEAR(SepSun1+8)=CalendarYear,MONTH(SepSun1+8)=9),SepSun1+8,""))</f>
        <v>42618</v>
      </c>
      <c r="C7" s="22">
        <f>IF(DAY(SepSun1)=1,IF(AND(YEAR(SepSun1+2)=CalendarYear,MONTH(SepSun1+2)=9),SepSun1+2,""),IF(AND(YEAR(SepSun1+9)=CalendarYear,MONTH(SepSun1+9)=9),SepSun1+9,""))</f>
        <v>42619</v>
      </c>
      <c r="D7" s="22">
        <f>IF(DAY(SepSun1)=1,IF(AND(YEAR(SepSun1+3)=CalendarYear,MONTH(SepSun1+3)=9),SepSun1+3,""),IF(AND(YEAR(SepSun1+10)=CalendarYear,MONTH(SepSun1+10)=9),SepSun1+10,""))</f>
        <v>42620</v>
      </c>
      <c r="E7" s="22">
        <f>IF(DAY(SepSun1)=1,IF(AND(YEAR(SepSun1+4)=CalendarYear,MONTH(SepSun1+4)=9),SepSun1+4,""),IF(AND(YEAR(SepSun1+11)=CalendarYear,MONTH(SepSun1+11)=9),SepSun1+11,""))</f>
        <v>42621</v>
      </c>
      <c r="F7" s="22">
        <f>IF(DAY(SepSun1)=1,IF(AND(YEAR(SepSun1+5)=CalendarYear,MONTH(SepSun1+5)=9),SepSun1+5,""),IF(AND(YEAR(SepSun1+12)=CalendarYear,MONTH(SepSun1+12)=9),SepSun1+12,""))</f>
        <v>42622</v>
      </c>
      <c r="G7" s="22">
        <f>IF(DAY(SepSun1)=1,IF(AND(YEAR(SepSun1+6)=CalendarYear,MONTH(SepSun1+6)=9),SepSun1+6,""),IF(AND(YEAR(SepSun1+13)=CalendarYear,MONTH(SepSun1+13)=9),SepSun1+13,""))</f>
        <v>42623</v>
      </c>
      <c r="H7" s="22">
        <f>IF(DAY(SepSun1)=1,IF(AND(YEAR(SepSun1+7)=CalendarYear,MONTH(SepSun1+7)=9),SepSun1+7,""),IF(AND(YEAR(SepSun1+14)=CalendarYear,MONTH(SepSun1+14)=9),SepSun1+14,""))</f>
        <v>42624</v>
      </c>
      <c r="I7" s="3"/>
    </row>
    <row r="8" spans="1:18" ht="55.5" customHeight="1" x14ac:dyDescent="0.25">
      <c r="A8"/>
      <c r="B8" s="27" t="s">
        <v>19</v>
      </c>
      <c r="C8" s="28" t="s">
        <v>25</v>
      </c>
      <c r="D8" s="28" t="s">
        <v>25</v>
      </c>
      <c r="E8" s="32"/>
      <c r="F8" s="32"/>
      <c r="G8" s="45"/>
      <c r="H8" s="33"/>
      <c r="I8" s="3"/>
    </row>
    <row r="9" spans="1:18" ht="15" customHeight="1" x14ac:dyDescent="0.25">
      <c r="A9"/>
      <c r="B9" s="23">
        <f>IF(DAY(SepSun1)=1,IF(AND(YEAR(SepSun1+8)=CalendarYear,MONTH(SepSun1+8)=9),SepSun1+8,""),IF(AND(YEAR(SepSun1+15)=CalendarYear,MONTH(SepSun1+15)=9),SepSun1+15,""))</f>
        <v>42625</v>
      </c>
      <c r="C9" s="23">
        <f>IF(DAY(SepSun1)=1,IF(AND(YEAR(SepSun1+9)=CalendarYear,MONTH(SepSun1+9)=9),SepSun1+9,""),IF(AND(YEAR(SepSun1+16)=CalendarYear,MONTH(SepSun1+16)=9),SepSun1+16,""))</f>
        <v>42626</v>
      </c>
      <c r="D9" s="23">
        <f>IF(DAY(SepSun1)=1,IF(AND(YEAR(SepSun1+10)=CalendarYear,MONTH(SepSun1+10)=9),SepSun1+10,""),IF(AND(YEAR(SepSun1+17)=CalendarYear,MONTH(SepSun1+17)=9),SepSun1+17,""))</f>
        <v>42627</v>
      </c>
      <c r="E9" s="23">
        <f>IF(DAY(SepSun1)=1,IF(AND(YEAR(SepSun1+11)=CalendarYear,MONTH(SepSun1+11)=9),SepSun1+11,""),IF(AND(YEAR(SepSun1+18)=CalendarYear,MONTH(SepSun1+18)=9),SepSun1+18,""))</f>
        <v>42628</v>
      </c>
      <c r="F9" s="23">
        <f>IF(DAY(SepSun1)=1,IF(AND(YEAR(SepSun1+12)=CalendarYear,MONTH(SepSun1+12)=9),SepSun1+12,""),IF(AND(YEAR(SepSun1+19)=CalendarYear,MONTH(SepSun1+19)=9),SepSun1+19,""))</f>
        <v>42629</v>
      </c>
      <c r="G9" s="23">
        <f>IF(DAY(SepSun1)=1,IF(AND(YEAR(SepSun1+13)=CalendarYear,MONTH(SepSun1+13)=9),SepSun1+13,""),IF(AND(YEAR(SepSun1+20)=CalendarYear,MONTH(SepSun1+20)=9),SepSun1+20,""))</f>
        <v>42630</v>
      </c>
      <c r="H9" s="23">
        <f>IF(DAY(SepSun1)=1,IF(AND(YEAR(SepSun1+14)=CalendarYear,MONTH(SepSun1+14)=9),SepSun1+14,""),IF(AND(YEAR(SepSun1+21)=CalendarYear,MONTH(SepSun1+21)=9),SepSun1+21,""))</f>
        <v>42631</v>
      </c>
      <c r="I9" s="3"/>
    </row>
    <row r="10" spans="1:18" ht="55.5" customHeight="1" x14ac:dyDescent="0.25">
      <c r="A10"/>
      <c r="B10" s="26" t="s">
        <v>17</v>
      </c>
      <c r="C10" s="28" t="s">
        <v>25</v>
      </c>
      <c r="D10" s="28" t="s">
        <v>25</v>
      </c>
      <c r="E10" s="34"/>
      <c r="F10" s="34"/>
      <c r="G10" s="35"/>
      <c r="H10" s="35"/>
      <c r="I10" s="3"/>
    </row>
    <row r="11" spans="1:18" ht="15" customHeight="1" x14ac:dyDescent="0.25">
      <c r="A11"/>
      <c r="B11" s="24">
        <f>IF(DAY(SepSun1)=1,IF(AND(YEAR(SepSun1+15)=CalendarYear,MONTH(SepSun1+15)=9),SepSun1+15,""),IF(AND(YEAR(SepSun1+22)=CalendarYear,MONTH(SepSun1+22)=9),SepSun1+22,""))</f>
        <v>42632</v>
      </c>
      <c r="C11" s="24">
        <f>IF(DAY(SepSun1)=1,IF(AND(YEAR(SepSun1+16)=CalendarYear,MONTH(SepSun1+16)=9),SepSun1+16,""),IF(AND(YEAR(SepSun1+23)=CalendarYear,MONTH(SepSun1+23)=9),SepSun1+23,""))</f>
        <v>42633</v>
      </c>
      <c r="D11" s="24">
        <f>IF(DAY(SepSun1)=1,IF(AND(YEAR(SepSun1+17)=CalendarYear,MONTH(SepSun1+17)=9),SepSun1+17,""),IF(AND(YEAR(SepSun1+24)=CalendarYear,MONTH(SepSun1+24)=9),SepSun1+24,""))</f>
        <v>42634</v>
      </c>
      <c r="E11" s="24">
        <f>IF(DAY(SepSun1)=1,IF(AND(YEAR(SepSun1+18)=CalendarYear,MONTH(SepSun1+18)=9),SepSun1+18,""),IF(AND(YEAR(SepSun1+25)=CalendarYear,MONTH(SepSun1+25)=9),SepSun1+25,""))</f>
        <v>42635</v>
      </c>
      <c r="F11" s="24">
        <f>IF(DAY(SepSun1)=1,IF(AND(YEAR(SepSun1+19)=CalendarYear,MONTH(SepSun1+19)=9),SepSun1+19,""),IF(AND(YEAR(SepSun1+26)=CalendarYear,MONTH(SepSun1+26)=9),SepSun1+26,""))</f>
        <v>42636</v>
      </c>
      <c r="G11" s="24">
        <f>IF(DAY(SepSun1)=1,IF(AND(YEAR(SepSun1+20)=CalendarYear,MONTH(SepSun1+20)=9),SepSun1+20,""),IF(AND(YEAR(SepSun1+27)=CalendarYear,MONTH(SepSun1+27)=9),SepSun1+27,""))</f>
        <v>42637</v>
      </c>
      <c r="H11" s="24">
        <f>IF(DAY(SepSun1)=1,IF(AND(YEAR(SepSun1+21)=CalendarYear,MONTH(SepSun1+21)=9),SepSun1+21,""),IF(AND(YEAR(SepSun1+28)=CalendarYear,MONTH(SepSun1+28)=9),SepSun1+28,""))</f>
        <v>42638</v>
      </c>
      <c r="I11" s="3"/>
    </row>
    <row r="12" spans="1:18" ht="55.5" customHeight="1" x14ac:dyDescent="0.25">
      <c r="A12"/>
      <c r="B12" s="27" t="s">
        <v>10</v>
      </c>
      <c r="C12" s="28" t="s">
        <v>25</v>
      </c>
      <c r="D12" s="28" t="s">
        <v>25</v>
      </c>
      <c r="E12" s="32"/>
      <c r="F12" s="32"/>
      <c r="G12" s="33"/>
      <c r="H12" s="33"/>
      <c r="I12" s="3"/>
    </row>
    <row r="13" spans="1:18" ht="15" customHeight="1" x14ac:dyDescent="0.25">
      <c r="A13"/>
      <c r="B13" s="23">
        <f>IF(DAY(SepSun1)=1,IF(AND(YEAR(SepSun1+22)=CalendarYear,MONTH(SepSun1+22)=9),SepSun1+22,""),IF(AND(YEAR(SepSun1+29)=CalendarYear,MONTH(SepSun1+29)=9),SepSun1+29,""))</f>
        <v>42639</v>
      </c>
      <c r="C13" s="23">
        <f>IF(DAY(SepSun1)=1,IF(AND(YEAR(SepSun1+23)=CalendarYear,MONTH(SepSun1+23)=9),SepSun1+23,""),IF(AND(YEAR(SepSun1+30)=CalendarYear,MONTH(SepSun1+30)=9),SepSun1+30,""))</f>
        <v>42640</v>
      </c>
      <c r="D13" s="23">
        <f>IF(DAY(SepSun1)=1,IF(AND(YEAR(SepSun1+24)=CalendarYear,MONTH(SepSun1+24)=9),SepSun1+24,""),IF(AND(YEAR(SepSun1+31)=CalendarYear,MONTH(SepSun1+31)=9),SepSun1+31,""))</f>
        <v>42641</v>
      </c>
      <c r="E13" s="23">
        <f>IF(DAY(SepSun1)=1,IF(AND(YEAR(SepSun1+25)=CalendarYear,MONTH(SepSun1+25)=9),SepSun1+25,""),IF(AND(YEAR(SepSun1+32)=CalendarYear,MONTH(SepSun1+32)=9),SepSun1+32,""))</f>
        <v>42642</v>
      </c>
      <c r="F13" s="23">
        <f>IF(DAY(SepSun1)=1,IF(AND(YEAR(SepSun1+26)=CalendarYear,MONTH(SepSun1+26)=9),SepSun1+26,""),IF(AND(YEAR(SepSun1+33)=CalendarYear,MONTH(SepSun1+33)=9),SepSun1+33,""))</f>
        <v>42643</v>
      </c>
      <c r="G13" s="23" t="str">
        <f>IF(DAY(SepSun1)=1,IF(AND(YEAR(SepSun1+27)=CalendarYear,MONTH(SepSun1+27)=9),SepSun1+27,""),IF(AND(YEAR(SepSun1+34)=CalendarYear,MONTH(SepSun1+34)=9),SepSun1+34,""))</f>
        <v/>
      </c>
      <c r="H13" s="23" t="str">
        <f>IF(DAY(SepSun1)=1,IF(AND(YEAR(SepSun1+28)=CalendarYear,MONTH(SepSun1+28)=9),SepSun1+28,""),IF(AND(YEAR(SepSun1+35)=CalendarYear,MONTH(SepSun1+35)=9),SepSun1+35,""))</f>
        <v/>
      </c>
      <c r="I13" s="3"/>
    </row>
    <row r="14" spans="1:18" ht="55.5" customHeight="1" x14ac:dyDescent="0.25">
      <c r="A14"/>
      <c r="B14" s="34"/>
      <c r="C14" s="28" t="s">
        <v>25</v>
      </c>
      <c r="D14" s="28" t="s">
        <v>25</v>
      </c>
      <c r="E14" s="34"/>
      <c r="F14" s="34"/>
      <c r="G14" s="35"/>
      <c r="H14" s="35"/>
      <c r="I14" s="3"/>
    </row>
    <row r="15" spans="1:18" ht="15" customHeight="1" x14ac:dyDescent="0.25">
      <c r="A15"/>
      <c r="B15" s="24" t="str">
        <f>IF(DAY(SepSun1)=1,IF(AND(YEAR(SepSun1+29)=CalendarYear,MONTH(SepSun1+29)=9),SepSun1+29,""),IF(AND(YEAR(SepSun1+36)=CalendarYear,MONTH(SepSun1+36)=9),SepSun1+36,""))</f>
        <v/>
      </c>
      <c r="C15" s="25" t="str">
        <f>IF(DAY(SepSun1)=1,IF(AND(YEAR(SepSun1+30)=CalendarYear,MONTH(SepSun1+30)=9),SepSun1+30,""),IF(AND(YEAR(SepSun1+37)=CalendarYear,MONTH(SepSun1+37)=9),SepSun1+37,""))</f>
        <v/>
      </c>
      <c r="D15" s="54" t="s">
        <v>7</v>
      </c>
      <c r="E15" s="55"/>
      <c r="F15" s="55"/>
      <c r="G15" s="55"/>
      <c r="H15" s="56"/>
      <c r="I15" s="3"/>
    </row>
    <row r="16" spans="1:18" ht="55.5" customHeight="1" x14ac:dyDescent="0.25">
      <c r="A16"/>
      <c r="B16" s="12"/>
      <c r="C16" s="12"/>
      <c r="D16" s="47"/>
      <c r="E16" s="48"/>
      <c r="F16" s="48"/>
      <c r="G16" s="48"/>
      <c r="H16" s="49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5FE055-26FF-4389-A30B-04D76EE521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2016-04-29T16:26:34Z</dcterms:created>
  <dcterms:modified xsi:type="dcterms:W3CDTF">2016-05-18T13:42:50Z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TC025507569991</vt:lpwstr>
  </property>
</Properties>
</file>